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11025" activeTab="1"/>
  </bookViews>
  <sheets>
    <sheet name="Presupuesto Aprobado (5)" sheetId="1" r:id="rId1"/>
    <sheet name="1er trimestre" sheetId="2" r:id="rId2"/>
  </sheets>
  <definedNames>
    <definedName name="_xlnm.Print_Area" localSheetId="0">'Presupuesto Aprobado (5)'!$A$1:$F$217</definedName>
  </definedNames>
  <calcPr fullCalcOnLoad="1"/>
</workbook>
</file>

<file path=xl/sharedStrings.xml><?xml version="1.0" encoding="utf-8"?>
<sst xmlns="http://schemas.openxmlformats.org/spreadsheetml/2006/main" count="845" uniqueCount="393">
  <si>
    <t>Contraloría General de la República</t>
  </si>
  <si>
    <t>División de Contabilidad Interna</t>
  </si>
  <si>
    <t>Tipo</t>
  </si>
  <si>
    <t>Objeto</t>
  </si>
  <si>
    <t>Cuenta</t>
  </si>
  <si>
    <t>Subcuenta</t>
  </si>
  <si>
    <t>Denominación</t>
  </si>
  <si>
    <t>Total</t>
  </si>
  <si>
    <t>REMUNELACIONES Y CONTRIBUCIONES</t>
  </si>
  <si>
    <t>Remuneraciones</t>
  </si>
  <si>
    <t>2.1.1</t>
  </si>
  <si>
    <t>Remuneraciones al Personal fijos</t>
  </si>
  <si>
    <t>2.1.1.1.</t>
  </si>
  <si>
    <t>01</t>
  </si>
  <si>
    <t>Sueldos fijos</t>
  </si>
  <si>
    <t>2.1.1.2</t>
  </si>
  <si>
    <t>Remuneraciones al Personal con Carácter Transitorio</t>
  </si>
  <si>
    <t>Sueldos personal contratado y/o Igualado</t>
  </si>
  <si>
    <t>05</t>
  </si>
  <si>
    <t>Sueldo Personal Nominal en Período Probatorio</t>
  </si>
  <si>
    <t>2.1.1.3</t>
  </si>
  <si>
    <t>Sueldo Personal Fijo en trámite de Pensión</t>
  </si>
  <si>
    <t>2.1.1.4</t>
  </si>
  <si>
    <t>Sueldo Anual No. 13</t>
  </si>
  <si>
    <t>2.1.1.5</t>
  </si>
  <si>
    <t>Prestaciones Económicas</t>
  </si>
  <si>
    <t>02</t>
  </si>
  <si>
    <t xml:space="preserve">Pago de Porcentaje por Disvinculación de Cargo </t>
  </si>
  <si>
    <t>03</t>
  </si>
  <si>
    <t>Prestación Laboral por Desvinculación</t>
  </si>
  <si>
    <t>04</t>
  </si>
  <si>
    <t>Proporción de Vacaciones no Disfrutadas</t>
  </si>
  <si>
    <t>2.1.2</t>
  </si>
  <si>
    <t>Sobresueldos</t>
  </si>
  <si>
    <t>2.1.2.2</t>
  </si>
  <si>
    <t>Compensación</t>
  </si>
  <si>
    <t xml:space="preserve">Compensación por Horas Extraordinarias </t>
  </si>
  <si>
    <t xml:space="preserve">Pago Horas Extraordinarias fin de año (reglamento (523-09) </t>
  </si>
  <si>
    <t>Primas de Transporte</t>
  </si>
  <si>
    <t xml:space="preserve">Compensación por Servicios de Seguridad </t>
  </si>
  <si>
    <t>06</t>
  </si>
  <si>
    <t>Compensación por Resultados</t>
  </si>
  <si>
    <t>09</t>
  </si>
  <si>
    <t>Bono por desempeño</t>
  </si>
  <si>
    <t>2.1.3</t>
  </si>
  <si>
    <t>Especialismo</t>
  </si>
  <si>
    <t>2.1.3.1</t>
  </si>
  <si>
    <t>Dietas y Gastos de Representación</t>
  </si>
  <si>
    <t>Dieetas</t>
  </si>
  <si>
    <t>Dietas en el País</t>
  </si>
  <si>
    <t>2.1.3.2</t>
  </si>
  <si>
    <t xml:space="preserve">Gatos de Representación </t>
  </si>
  <si>
    <t>Gatos de Representación  en el País</t>
  </si>
  <si>
    <t>2.1.4</t>
  </si>
  <si>
    <t>Gratificaciones y Bonificaciones</t>
  </si>
  <si>
    <t xml:space="preserve">Bnificaciones </t>
  </si>
  <si>
    <t>Otras graficaciones y Bonificaciones</t>
  </si>
  <si>
    <t>2.1.4.2</t>
  </si>
  <si>
    <t>Bono Escolar</t>
  </si>
  <si>
    <t>Gratificaciones por Pasantía</t>
  </si>
  <si>
    <t>Gratificaciones por Aniversario de  Institución</t>
  </si>
  <si>
    <t>2.1.5.1</t>
  </si>
  <si>
    <t>Contribuciones a la Seguridad Social y Riesgo Laboral</t>
  </si>
  <si>
    <t xml:space="preserve">Contrib. al seguro de salud </t>
  </si>
  <si>
    <t>2.1.5.2</t>
  </si>
  <si>
    <t>Contribuciones al seguro de pensiones</t>
  </si>
  <si>
    <t>2.1.5.3</t>
  </si>
  <si>
    <t>Contrib. al seguro de Riesgo laboral</t>
  </si>
  <si>
    <t>CONTRATACION DE SERVICIOS</t>
  </si>
  <si>
    <t>2.2.1</t>
  </si>
  <si>
    <t>Servicios Básicos</t>
  </si>
  <si>
    <t>2.2.1.2</t>
  </si>
  <si>
    <t>Servicio Telefónico de larga distancia</t>
  </si>
  <si>
    <t>2.2.1.3</t>
  </si>
  <si>
    <t>Teléfono  local</t>
  </si>
  <si>
    <t>2.2.1.4</t>
  </si>
  <si>
    <t>Telefax y Correos</t>
  </si>
  <si>
    <t>2.2.1.5</t>
  </si>
  <si>
    <t>Servicios de Internet y Telev. por Cable</t>
  </si>
  <si>
    <t>2.2.1.6</t>
  </si>
  <si>
    <t>Electricidad</t>
  </si>
  <si>
    <t>Energía Eléctrica</t>
  </si>
  <si>
    <t>2.2.1.7</t>
  </si>
  <si>
    <t>Agua</t>
  </si>
  <si>
    <t>2.2.1.8</t>
  </si>
  <si>
    <t>Residuos Solidos</t>
  </si>
  <si>
    <t>2.2.2</t>
  </si>
  <si>
    <t>Publicidad, Impresión y Encuadernación</t>
  </si>
  <si>
    <t>2.2.2.1</t>
  </si>
  <si>
    <t>Publicidad y Propaganda</t>
  </si>
  <si>
    <t>2.2.2.2</t>
  </si>
  <si>
    <t>Impresión y Encuadernación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</si>
  <si>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</si>
  <si>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</si>
  <si>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</si>
  <si>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</si>
  <si>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</si>
  <si>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</si>
  <si>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</si>
  <si>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</si>
  <si>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</si>
  <si>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</t>
  </si>
  <si>
    <t>2.2.4.2</t>
  </si>
  <si>
    <t>Fletes</t>
  </si>
  <si>
    <t>2.2.4.4</t>
  </si>
  <si>
    <t>Peaje</t>
  </si>
  <si>
    <t>2.2.5</t>
  </si>
  <si>
    <t>Alquileres y Rentas</t>
  </si>
  <si>
    <t>2.2.5.1</t>
  </si>
  <si>
    <t>Alquileres y Rentas de Edificios y Locales</t>
  </si>
  <si>
    <t>2.2.5.4</t>
  </si>
  <si>
    <t xml:space="preserve"> Alquileres de equipo de transporte, tracción y elevación</t>
  </si>
  <si>
    <t>2.2.5.8</t>
  </si>
  <si>
    <t>Otros alquileres</t>
  </si>
  <si>
    <t>2.2.6</t>
  </si>
  <si>
    <t>Seguros</t>
  </si>
  <si>
    <t>2.2.6.2</t>
  </si>
  <si>
    <t>Seguros de bienes muebles</t>
  </si>
  <si>
    <t>2.2.6.3</t>
  </si>
  <si>
    <t>Seguros de personas</t>
  </si>
  <si>
    <t>2.2.7</t>
  </si>
  <si>
    <t xml:space="preserve">Servicios de Conservación, Rep.  Menores y Const. Temp. </t>
  </si>
  <si>
    <t>Obras menores</t>
  </si>
  <si>
    <t>2.2.7.1</t>
  </si>
  <si>
    <t>Obras menores en Edificaciones</t>
  </si>
  <si>
    <t>07</t>
  </si>
  <si>
    <t>Servicio de Pintura y derivados con fin de higiene y embellecimiento</t>
  </si>
  <si>
    <t>Reparaciones de Maquinaria y Equipos</t>
  </si>
  <si>
    <t>2.2.7.2</t>
  </si>
  <si>
    <t xml:space="preserve">Mantenimiento y Reparación de Muebles y Equipos de oficina </t>
  </si>
  <si>
    <t>Mantenimiento y Reparación de Equipos para Computación</t>
  </si>
  <si>
    <t>Mantenimiento y reparación de equipos de traansporte</t>
  </si>
  <si>
    <t>2.2.8</t>
  </si>
  <si>
    <t>Otros Servicios no Incluidos en Conceptos Anteriores</t>
  </si>
  <si>
    <t>Gastos Judiciales</t>
  </si>
  <si>
    <t>2.2.8.2</t>
  </si>
  <si>
    <t>Comisiones y Gastos Bancarios</t>
  </si>
  <si>
    <t>2.2.8.4</t>
  </si>
  <si>
    <t>Servicios Funerarios y gastos conexos</t>
  </si>
  <si>
    <t>2.2.8.5</t>
  </si>
  <si>
    <t xml:space="preserve">Fumigación, Lavanderia, Limpieza e Higiene </t>
  </si>
  <si>
    <t>Fmigación</t>
  </si>
  <si>
    <t>Lavanderia</t>
  </si>
  <si>
    <t>Limpieza e Hygiene</t>
  </si>
  <si>
    <t>2.2.8.6</t>
  </si>
  <si>
    <t>Organización de Eventos y Festividades</t>
  </si>
  <si>
    <t>Eventos Generales</t>
  </si>
  <si>
    <t>Festividades</t>
  </si>
  <si>
    <t>Actuaciones Deportivas</t>
  </si>
  <si>
    <t>Actuaciones Artisticas</t>
  </si>
  <si>
    <t>2.2.8.7</t>
  </si>
  <si>
    <t>Servicios Técnicos y Profesionales</t>
  </si>
  <si>
    <t>Estudios de Ingenieria, Arquitectura, Investigaciones</t>
  </si>
  <si>
    <t>Servicios Jurídicos</t>
  </si>
  <si>
    <t>Servicios  de Contabilidad y Auditoria</t>
  </si>
  <si>
    <t xml:space="preserve">Servicios de Capacitación </t>
  </si>
  <si>
    <t>Servicios de informatica y Sistema Computarizados</t>
  </si>
  <si>
    <t>Otros Servicios técnicos profesinales</t>
  </si>
  <si>
    <t>2.2.8.8</t>
  </si>
  <si>
    <t>Impuestos, Derechos Y tasas</t>
  </si>
  <si>
    <t>Impuestos</t>
  </si>
  <si>
    <t>Derecho</t>
  </si>
  <si>
    <t>Tasa</t>
  </si>
  <si>
    <t>MATERIALES Y SUMINISTROS</t>
  </si>
  <si>
    <t>2.3.1</t>
  </si>
  <si>
    <t>Alimentos y Productos Agroforestales</t>
  </si>
  <si>
    <t>2.3.11</t>
  </si>
  <si>
    <t>Alimentos y bebidas para personas</t>
  </si>
  <si>
    <t>2.3.1.1</t>
  </si>
  <si>
    <t>Productos Agroforestales y Pecuarios</t>
  </si>
  <si>
    <t>2.3.1.3</t>
  </si>
  <si>
    <t>Productos Forestales</t>
  </si>
  <si>
    <t>2.3.1.4</t>
  </si>
  <si>
    <t>Madera, Corcho y sus manufacturas</t>
  </si>
  <si>
    <t>3.2.</t>
  </si>
  <si>
    <t>2.3.2</t>
  </si>
  <si>
    <t>Textiles y  Vestuarios</t>
  </si>
  <si>
    <t>2.3.2.1</t>
  </si>
  <si>
    <t>Hilados y Telas</t>
  </si>
  <si>
    <t>2.3.2.2</t>
  </si>
  <si>
    <t>Acabados Textiles</t>
  </si>
  <si>
    <t>2.3.2.3</t>
  </si>
  <si>
    <t>Prendas de vestir</t>
  </si>
  <si>
    <t>2.3.2.4</t>
  </si>
  <si>
    <t>Calzados</t>
  </si>
  <si>
    <t>2.3.3</t>
  </si>
  <si>
    <t>Productos de Papel, Cartón e Impresos</t>
  </si>
  <si>
    <t>2.3.3.1</t>
  </si>
  <si>
    <t>Papel de escritorio</t>
  </si>
  <si>
    <t>2.3.3..2</t>
  </si>
  <si>
    <t>Productos de papel y cartón</t>
  </si>
  <si>
    <t>2.3.3.3</t>
  </si>
  <si>
    <t>Productos de artes gráficas</t>
  </si>
  <si>
    <t>2.3.3.4</t>
  </si>
  <si>
    <t>Libros, revistas y periódicos</t>
  </si>
  <si>
    <t>2.3.3.5</t>
  </si>
  <si>
    <t>Textos de Enseñanza</t>
  </si>
  <si>
    <t>2.3.3.6</t>
  </si>
  <si>
    <t>Especies Timbradas y Valoradas</t>
  </si>
  <si>
    <t>2.3.4</t>
  </si>
  <si>
    <t>Productos Farrmaceuticos</t>
  </si>
  <si>
    <t>2.3.4.1</t>
  </si>
  <si>
    <t>Productos Medicinales para uso Humano</t>
  </si>
  <si>
    <t>2.3.5</t>
  </si>
  <si>
    <t>Productos de Cuero, Caucho y Plástico</t>
  </si>
  <si>
    <t>2.3.5.1</t>
  </si>
  <si>
    <t>Cueros y Pieles</t>
  </si>
  <si>
    <t>2.3.5.2</t>
  </si>
  <si>
    <t>Artículos de Cuero</t>
  </si>
  <si>
    <t>Llantas y Neumáticos</t>
  </si>
  <si>
    <t>2.3.5.3</t>
  </si>
  <si>
    <t>Artículos de Caucho</t>
  </si>
  <si>
    <t>2.3.5.4</t>
  </si>
  <si>
    <t>Artículos de Plástico</t>
  </si>
  <si>
    <t>Productos de Minerales Metálicos y no Metálicos</t>
  </si>
  <si>
    <t>2.3.6</t>
  </si>
  <si>
    <t>Productos de Cemento, Cal, Asbesto, Yeso y Arrcilla</t>
  </si>
  <si>
    <t>2.3.6.1</t>
  </si>
  <si>
    <t xml:space="preserve">Productos de Cemento, </t>
  </si>
  <si>
    <t>Cemento Cal</t>
  </si>
  <si>
    <t>Productos de Yeso</t>
  </si>
  <si>
    <t>Productos de arcilla y derivados</t>
  </si>
  <si>
    <t>Producto de Vidrio, Loza y Porcelana</t>
  </si>
  <si>
    <t>2.3.6.2</t>
  </si>
  <si>
    <t>Producto de Vidrio</t>
  </si>
  <si>
    <t>Producto de Loza</t>
  </si>
  <si>
    <t>Producto de Porcelana</t>
  </si>
  <si>
    <t>2.3.6.3</t>
  </si>
  <si>
    <t>Productos metálico y sus derivados</t>
  </si>
  <si>
    <t xml:space="preserve">Herramientas Menores </t>
  </si>
  <si>
    <t>Producto de hojalata</t>
  </si>
  <si>
    <t>Accesorio de metal</t>
  </si>
  <si>
    <t>Combustibles, Lubricantes, Prod.  Quimicos y Conexos</t>
  </si>
  <si>
    <t>2.3.7</t>
  </si>
  <si>
    <t>Combustible y Lubricante</t>
  </si>
  <si>
    <t>2.3.7.1</t>
  </si>
  <si>
    <t>Gasolina</t>
  </si>
  <si>
    <t>Gasoil</t>
  </si>
  <si>
    <t>Aceites y Grasas</t>
  </si>
  <si>
    <t>Lubricantes</t>
  </si>
  <si>
    <t>Productos Químicos y Conexos</t>
  </si>
  <si>
    <t>2.3.7.2</t>
  </si>
  <si>
    <t xml:space="preserve">Productos quimicos de uso personal </t>
  </si>
  <si>
    <t xml:space="preserve">Producto Fotoquimicos </t>
  </si>
  <si>
    <t>Insesticidas, Fumigantes y otros</t>
  </si>
  <si>
    <t>2.3.9</t>
  </si>
  <si>
    <t>Productos y Utiles Varios</t>
  </si>
  <si>
    <t>2.3.9.1</t>
  </si>
  <si>
    <t>Material de Limpieza</t>
  </si>
  <si>
    <t>2.3.9.2</t>
  </si>
  <si>
    <t>Utiles de escritorio, oficina Informáticas y enseñanza</t>
  </si>
  <si>
    <t>2.3.9.4</t>
  </si>
  <si>
    <t>Utiles de destinados a actividades deportivas y recreativas</t>
  </si>
  <si>
    <t>2.3.9.5</t>
  </si>
  <si>
    <t>Utiles de cocina y comedor</t>
  </si>
  <si>
    <t>2.3.9.6</t>
  </si>
  <si>
    <t>Productos eléctricos y afines</t>
  </si>
  <si>
    <t>2.3.9.8</t>
  </si>
  <si>
    <t>Otros repuestos y acesorios menores</t>
  </si>
  <si>
    <t>2.3.9.9</t>
  </si>
  <si>
    <t>Producto y útiles varios n.i.p.</t>
  </si>
  <si>
    <t>TRANSFERENCIAS CORRIENTES</t>
  </si>
  <si>
    <t>4.1.2</t>
  </si>
  <si>
    <t>Transf. Corrientes al Sector Privado</t>
  </si>
  <si>
    <t>2.4.1.2.</t>
  </si>
  <si>
    <t>Ayudas y donaciones a personas</t>
  </si>
  <si>
    <t>2.4.1.2</t>
  </si>
  <si>
    <t>Ayudas y donaciones programadas a hogares y personas</t>
  </si>
  <si>
    <t>Ayudas y donaciones ocasionales a hogares y personas</t>
  </si>
  <si>
    <t>2.4.1.4</t>
  </si>
  <si>
    <t>Becas y Viajes de estudio</t>
  </si>
  <si>
    <t>Becas Nacionales</t>
  </si>
  <si>
    <t>Becas Extranjeras</t>
  </si>
  <si>
    <t>2.4.7</t>
  </si>
  <si>
    <t>Tranferencias Corriente al Sector Externo</t>
  </si>
  <si>
    <t>2.4.7.2</t>
  </si>
  <si>
    <t>Transferencia Corriente a Organismo Internacionles</t>
  </si>
  <si>
    <t>BIENES MUEBLES, INMUEBLES E INTANGIBLES</t>
  </si>
  <si>
    <t>2.6.1</t>
  </si>
  <si>
    <t>Mobiliario y Equipo</t>
  </si>
  <si>
    <t>2.61.1</t>
  </si>
  <si>
    <t>Muebles de oficina y Estantería</t>
  </si>
  <si>
    <t>2.6.1.3</t>
  </si>
  <si>
    <t>Equipos  de Cómputacional</t>
  </si>
  <si>
    <t>2.6.1.4</t>
  </si>
  <si>
    <t>Otros Mobiliarios y Equipos no identificados Precedentemente</t>
  </si>
  <si>
    <t>2.6.2</t>
  </si>
  <si>
    <t>Mobiliario y Equipos Educacional y Recreativo</t>
  </si>
  <si>
    <t>2.6.2.1</t>
  </si>
  <si>
    <t>Equipos y aparato audiovisuales</t>
  </si>
  <si>
    <t>2.6.2.3</t>
  </si>
  <si>
    <t>Cámara fotográfica y de video</t>
  </si>
  <si>
    <t>2.6.2.4</t>
  </si>
  <si>
    <t>Otros Mobiliarios y Equipos educfacional y Recreativos</t>
  </si>
  <si>
    <t>2.6.4</t>
  </si>
  <si>
    <t xml:space="preserve">Vehiculos y Equipos de Transporte, Tracción y Elevación </t>
  </si>
  <si>
    <t>2.6.4.1</t>
  </si>
  <si>
    <t>Automóviles y Camiones</t>
  </si>
  <si>
    <t>2.6.4.8</t>
  </si>
  <si>
    <t>Otros Equipos de Transporte</t>
  </si>
  <si>
    <t>2.6.5</t>
  </si>
  <si>
    <t>Maquinaria, Otros Equipos y Herramientas</t>
  </si>
  <si>
    <t>2.6.5.4</t>
  </si>
  <si>
    <t>Sistemas de aire acondicionado, Calefacción y Refrigeración</t>
  </si>
  <si>
    <t>2.6.5.5</t>
  </si>
  <si>
    <t>Equipos de Telecomunicaciones y Señalamiento</t>
  </si>
  <si>
    <t>2.6.5.8</t>
  </si>
  <si>
    <t xml:space="preserve">Otros Equipos </t>
  </si>
  <si>
    <t>BIENES INTANGIBLES</t>
  </si>
  <si>
    <t>2.6.8</t>
  </si>
  <si>
    <t>Programa de Informática</t>
  </si>
  <si>
    <t>2.6.8.3</t>
  </si>
  <si>
    <t>Programas de Informática</t>
  </si>
  <si>
    <t>Base de Datos</t>
  </si>
  <si>
    <t>2.6.8.</t>
  </si>
  <si>
    <t>Licencias informáticas Intelectuales, Industriales y Comerciales</t>
  </si>
  <si>
    <t>2.6.8.8</t>
  </si>
  <si>
    <t>Informáticas</t>
  </si>
  <si>
    <t>2.6.8.9</t>
  </si>
  <si>
    <t xml:space="preserve">Total </t>
  </si>
  <si>
    <t>Distribución Presupuesto 2016</t>
  </si>
  <si>
    <t>Jornales</t>
  </si>
  <si>
    <t>2.1.5</t>
  </si>
  <si>
    <t>2.2.5.3</t>
  </si>
  <si>
    <t>Alquiler de Equipos de oficinas y Muebles</t>
  </si>
  <si>
    <t>2.3.5.5</t>
  </si>
  <si>
    <t>2.3.62</t>
  </si>
  <si>
    <t>2.3.61</t>
  </si>
  <si>
    <t>Estructura Metálica Acabada</t>
  </si>
  <si>
    <t>Keroseno</t>
  </si>
  <si>
    <t>Gas GLP</t>
  </si>
  <si>
    <t>Aceite y Grasa</t>
  </si>
  <si>
    <t xml:space="preserve">Pintura, Lacas, Barnices, diluyentes y otros </t>
  </si>
  <si>
    <t>Electrodoméstico</t>
  </si>
  <si>
    <t>2.6.1.9</t>
  </si>
  <si>
    <t>2.6.3</t>
  </si>
  <si>
    <t>Equipos e Instrumental, Cientifico y Laboratorio</t>
  </si>
  <si>
    <t>Equipo Médico y de Laboratorio</t>
  </si>
  <si>
    <t>Programa de Informática y Base de Datos</t>
  </si>
  <si>
    <t xml:space="preserve">Programas de Informática </t>
  </si>
  <si>
    <t>Otros Activos Intangible</t>
  </si>
  <si>
    <t>Obras en Edificaciones</t>
  </si>
  <si>
    <t>2.7.1</t>
  </si>
  <si>
    <t>Obras para Edificaciones no Residenciales</t>
  </si>
  <si>
    <t>2.3.9.3</t>
  </si>
  <si>
    <t>Utiles menores médicos quirúrgicos</t>
  </si>
  <si>
    <t>2.6.11.02</t>
  </si>
  <si>
    <t>Objeto de Valor</t>
  </si>
  <si>
    <t>Antiguedades y bienes artistico</t>
  </si>
  <si>
    <t>2.6.9.02</t>
  </si>
  <si>
    <t>Enero</t>
  </si>
  <si>
    <t>Febrero</t>
  </si>
  <si>
    <t>Marzo</t>
  </si>
  <si>
    <t>SERVICIOS PERSONALES</t>
  </si>
  <si>
    <t>Renumeraciones</t>
  </si>
  <si>
    <t>2.1.1.01</t>
  </si>
  <si>
    <t>Sueldos de personal nominal</t>
  </si>
  <si>
    <t>Suplencias</t>
  </si>
  <si>
    <t>Regalía Pascual</t>
  </si>
  <si>
    <t>2.1.1.4.01</t>
  </si>
  <si>
    <t>131-1</t>
  </si>
  <si>
    <t>132-1</t>
  </si>
  <si>
    <t>SERVICIOS NO PERSONALES</t>
  </si>
  <si>
    <t>Mantenimiento y Reparación de Equipos de oficina y mueble</t>
  </si>
  <si>
    <t>Otros Servicios no Personales</t>
  </si>
  <si>
    <t>285-1</t>
  </si>
  <si>
    <t>285-2</t>
  </si>
  <si>
    <t>Utiles menores medico-quirúrgico</t>
  </si>
  <si>
    <t>Otros repuestos y accesorios menores</t>
  </si>
  <si>
    <t>Equipos  de Cómputo</t>
  </si>
  <si>
    <t xml:space="preserve">Electrodómesticos </t>
  </si>
  <si>
    <t>Programación del Primer Trimestr 2016</t>
  </si>
  <si>
    <t>Saldo uniforme</t>
  </si>
  <si>
    <t>3.7.1.03</t>
  </si>
  <si>
    <t>3.7.1.04</t>
  </si>
  <si>
    <t>Equipo de Cómputo</t>
  </si>
  <si>
    <t>Otros Mobiliarios y Equipos no Identificados Precedentemente</t>
  </si>
  <si>
    <t>2.6.1.1</t>
  </si>
  <si>
    <t>2.6.2.1.</t>
  </si>
  <si>
    <t>Otros Mobiliarios y Equipos Educacional y Recreativo</t>
  </si>
  <si>
    <t>Equipo e Instrumental, Cientifico y Laboratorio</t>
  </si>
  <si>
    <t>Equipo Medico y de Laboratorio</t>
  </si>
  <si>
    <t>Sistema de Aire Acondicionado, Calefación y Refrigeración</t>
  </si>
  <si>
    <t xml:space="preserve">Equipo de Comunicación, Telecomunicaciones y Señalamiento </t>
  </si>
  <si>
    <t>2.6.5.8.</t>
  </si>
  <si>
    <t>2.6.9</t>
  </si>
  <si>
    <t>Edificios, Estructura,Tierra,erreno y Objeto de Valor</t>
  </si>
  <si>
    <t>2.6.9.5</t>
  </si>
  <si>
    <t>Antiguedades, Bienes Artistico y  Otros Objetos de Arte</t>
  </si>
  <si>
    <t>2.7.1.2</t>
  </si>
  <si>
    <t>Obras para Edificaciones no Residencial</t>
  </si>
  <si>
    <t>2.6.8.8.</t>
  </si>
  <si>
    <t>"Año del Fomento de la Vivienda"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</si>
</sst>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6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sz val="10"/>
      <color indexed="51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i/>
      <sz val="14"/>
      <name val="Arial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FFC0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4" fontId="6" fillId="0" borderId="0" xfId="48" applyFont="1" applyBorder="1" applyAlignment="1">
      <alignment/>
    </xf>
    <xf numFmtId="0" fontId="5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4" fontId="52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164" fontId="10" fillId="0" borderId="0" xfId="48" applyFont="1" applyBorder="1" applyAlignment="1">
      <alignment/>
    </xf>
    <xf numFmtId="0" fontId="6" fillId="0" borderId="0" xfId="0" applyFont="1" applyBorder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4" fillId="34" borderId="0" xfId="0" applyFont="1" applyFill="1" applyAlignment="1">
      <alignment/>
    </xf>
    <xf numFmtId="0" fontId="6" fillId="35" borderId="0" xfId="0" applyFont="1" applyFill="1" applyBorder="1" applyAlignment="1">
      <alignment horizontal="center"/>
    </xf>
    <xf numFmtId="164" fontId="11" fillId="0" borderId="0" xfId="48" applyBorder="1" applyAlignment="1">
      <alignment/>
    </xf>
    <xf numFmtId="164" fontId="16" fillId="0" borderId="0" xfId="48" applyFont="1" applyBorder="1" applyAlignment="1">
      <alignment/>
    </xf>
    <xf numFmtId="0" fontId="58" fillId="0" borderId="0" xfId="0" applyFont="1" applyAlignment="1">
      <alignment/>
    </xf>
    <xf numFmtId="164" fontId="0" fillId="0" borderId="0" xfId="0" applyNumberFormat="1" applyAlignment="1">
      <alignment/>
    </xf>
    <xf numFmtId="164" fontId="10" fillId="0" borderId="0" xfId="46" applyFont="1" applyBorder="1" applyAlignment="1">
      <alignment/>
    </xf>
    <xf numFmtId="164" fontId="6" fillId="0" borderId="0" xfId="46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164" fontId="6" fillId="0" borderId="10" xfId="48" applyFont="1" applyBorder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B1">
      <selection activeCell="H11" sqref="H11"/>
    </sheetView>
  </sheetViews>
  <sheetFormatPr defaultColWidth="11.421875" defaultRowHeight="15"/>
  <cols>
    <col min="1" max="1" width="0.13671875" style="0" hidden="1" customWidth="1"/>
    <col min="2" max="2" width="0.13671875" style="0" customWidth="1"/>
    <col min="3" max="3" width="8.7109375" style="0" customWidth="1"/>
    <col min="4" max="4" width="8.421875" style="0" customWidth="1"/>
    <col min="5" max="5" width="56.7109375" style="0" customWidth="1"/>
    <col min="6" max="6" width="17.140625" style="0" bestFit="1" customWidth="1"/>
    <col min="7" max="7" width="14.140625" style="0" bestFit="1" customWidth="1"/>
    <col min="8" max="8" width="16.00390625" style="0" customWidth="1"/>
  </cols>
  <sheetData>
    <row r="1" spans="1:6" ht="20.25">
      <c r="A1" s="44" t="s">
        <v>0</v>
      </c>
      <c r="B1" s="44"/>
      <c r="C1" s="44"/>
      <c r="D1" s="44"/>
      <c r="E1" s="44"/>
      <c r="F1" s="44"/>
    </row>
    <row r="2" spans="1:6" ht="20.25">
      <c r="A2" s="43"/>
      <c r="B2" s="43"/>
      <c r="C2" s="46" t="s">
        <v>392</v>
      </c>
      <c r="D2" s="46"/>
      <c r="E2" s="46"/>
      <c r="F2" s="46"/>
    </row>
    <row r="3" spans="1:6" ht="15.75">
      <c r="A3" s="45" t="s">
        <v>1</v>
      </c>
      <c r="B3" s="45"/>
      <c r="C3" s="45"/>
      <c r="D3" s="45"/>
      <c r="E3" s="45"/>
      <c r="F3" s="45"/>
    </row>
    <row r="4" spans="1:6" ht="15.75">
      <c r="A4" s="45" t="s">
        <v>320</v>
      </c>
      <c r="B4" s="45"/>
      <c r="C4" s="45"/>
      <c r="D4" s="45"/>
      <c r="E4" s="45"/>
      <c r="F4" s="45"/>
    </row>
    <row r="6" spans="1:6" ht="15">
      <c r="A6" s="1" t="s">
        <v>2</v>
      </c>
      <c r="B6" s="2" t="s">
        <v>3</v>
      </c>
      <c r="C6" s="2" t="s">
        <v>4</v>
      </c>
      <c r="D6" s="2" t="s">
        <v>5</v>
      </c>
      <c r="E6" s="3" t="s">
        <v>6</v>
      </c>
      <c r="F6" s="3" t="s">
        <v>7</v>
      </c>
    </row>
    <row r="7" spans="1:6" ht="15">
      <c r="A7" s="4"/>
      <c r="B7" s="2"/>
      <c r="C7" s="2"/>
      <c r="D7" s="2"/>
      <c r="E7" s="3"/>
      <c r="F7" s="3"/>
    </row>
    <row r="8" spans="1:6" ht="23.25">
      <c r="A8" s="5">
        <v>2</v>
      </c>
      <c r="B8" s="6">
        <v>1</v>
      </c>
      <c r="C8" s="7"/>
      <c r="D8" s="7"/>
      <c r="E8" s="2" t="s">
        <v>8</v>
      </c>
      <c r="F8" s="8">
        <v>1122920185</v>
      </c>
    </row>
    <row r="9" spans="1:6" ht="20.25">
      <c r="A9" s="9"/>
      <c r="B9" s="6"/>
      <c r="C9" s="10"/>
      <c r="D9" s="7"/>
      <c r="E9" s="2" t="s">
        <v>9</v>
      </c>
      <c r="F9" s="8">
        <v>758614000</v>
      </c>
    </row>
    <row r="10" spans="1:6" ht="15">
      <c r="A10" s="4"/>
      <c r="B10" s="10"/>
      <c r="C10" s="11" t="s">
        <v>10</v>
      </c>
      <c r="D10" s="7"/>
      <c r="E10" s="2" t="s">
        <v>11</v>
      </c>
      <c r="F10" s="8">
        <v>586080000</v>
      </c>
    </row>
    <row r="11" spans="1:6" ht="15">
      <c r="A11" s="4"/>
      <c r="B11" s="10"/>
      <c r="C11" s="10" t="s">
        <v>12</v>
      </c>
      <c r="D11" s="13" t="s">
        <v>13</v>
      </c>
      <c r="E11" s="7" t="s">
        <v>14</v>
      </c>
      <c r="F11" s="14">
        <v>586080000</v>
      </c>
    </row>
    <row r="12" spans="1:6" ht="15">
      <c r="A12" s="4"/>
      <c r="B12" s="10"/>
      <c r="C12" s="15" t="s">
        <v>15</v>
      </c>
      <c r="D12" s="13"/>
      <c r="E12" s="2" t="s">
        <v>16</v>
      </c>
      <c r="F12" s="8">
        <v>110390000</v>
      </c>
    </row>
    <row r="13" spans="1:6" ht="15">
      <c r="A13" s="4"/>
      <c r="B13" s="10"/>
      <c r="C13" s="10" t="s">
        <v>15</v>
      </c>
      <c r="D13" s="13" t="s">
        <v>13</v>
      </c>
      <c r="E13" s="7" t="s">
        <v>17</v>
      </c>
      <c r="F13" s="14">
        <v>109890000</v>
      </c>
    </row>
    <row r="14" spans="1:6" ht="15">
      <c r="A14" s="4"/>
      <c r="B14" s="10"/>
      <c r="C14" s="10" t="s">
        <v>15</v>
      </c>
      <c r="D14" s="13" t="s">
        <v>18</v>
      </c>
      <c r="E14" s="7" t="s">
        <v>19</v>
      </c>
      <c r="F14" s="14">
        <v>0</v>
      </c>
    </row>
    <row r="15" spans="1:6" ht="15">
      <c r="A15" s="4"/>
      <c r="B15" s="10"/>
      <c r="C15" s="10" t="s">
        <v>15</v>
      </c>
      <c r="D15" s="13" t="s">
        <v>40</v>
      </c>
      <c r="E15" s="7" t="s">
        <v>321</v>
      </c>
      <c r="F15" s="14">
        <v>500000</v>
      </c>
    </row>
    <row r="16" spans="1:6" ht="15">
      <c r="A16" s="4"/>
      <c r="B16" s="10"/>
      <c r="C16" s="15" t="s">
        <v>20</v>
      </c>
      <c r="D16" s="13"/>
      <c r="E16" s="2" t="s">
        <v>21</v>
      </c>
      <c r="F16" s="8">
        <v>696000</v>
      </c>
    </row>
    <row r="17" spans="1:6" ht="15">
      <c r="A17" s="4"/>
      <c r="B17" s="10"/>
      <c r="C17" s="10" t="s">
        <v>20</v>
      </c>
      <c r="D17" s="13" t="s">
        <v>13</v>
      </c>
      <c r="E17" s="7" t="s">
        <v>21</v>
      </c>
      <c r="F17" s="14">
        <v>696000</v>
      </c>
    </row>
    <row r="18" spans="1:6" ht="15">
      <c r="A18" s="4"/>
      <c r="B18" s="10"/>
      <c r="C18" s="15" t="s">
        <v>22</v>
      </c>
      <c r="D18" s="13"/>
      <c r="E18" s="2" t="s">
        <v>23</v>
      </c>
      <c r="F18" s="8">
        <v>57058000</v>
      </c>
    </row>
    <row r="19" spans="1:6" ht="15">
      <c r="A19" s="4"/>
      <c r="B19" s="10"/>
      <c r="C19" s="10" t="s">
        <v>22</v>
      </c>
      <c r="D19" s="13" t="s">
        <v>13</v>
      </c>
      <c r="E19" s="7" t="s">
        <v>23</v>
      </c>
      <c r="F19" s="14">
        <v>57058000</v>
      </c>
    </row>
    <row r="20" spans="1:6" ht="15">
      <c r="A20" s="4"/>
      <c r="B20" s="10"/>
      <c r="C20" s="15" t="s">
        <v>24</v>
      </c>
      <c r="D20" s="13"/>
      <c r="E20" s="2" t="s">
        <v>25</v>
      </c>
      <c r="F20" s="8">
        <v>4390000</v>
      </c>
    </row>
    <row r="21" spans="1:6" ht="15">
      <c r="A21" s="4"/>
      <c r="B21" s="10"/>
      <c r="C21" s="10" t="s">
        <v>24</v>
      </c>
      <c r="D21" s="13" t="s">
        <v>13</v>
      </c>
      <c r="E21" s="7" t="s">
        <v>25</v>
      </c>
      <c r="F21" s="14">
        <v>200000</v>
      </c>
    </row>
    <row r="22" spans="1:6" ht="15">
      <c r="A22" s="4"/>
      <c r="B22" s="10"/>
      <c r="C22" s="15"/>
      <c r="D22" s="13" t="s">
        <v>26</v>
      </c>
      <c r="E22" s="7" t="s">
        <v>27</v>
      </c>
      <c r="F22" s="14">
        <v>3000000</v>
      </c>
    </row>
    <row r="23" spans="1:6" ht="15">
      <c r="A23" s="4"/>
      <c r="B23" s="10"/>
      <c r="C23" s="15"/>
      <c r="D23" s="13" t="s">
        <v>28</v>
      </c>
      <c r="E23" s="7" t="s">
        <v>29</v>
      </c>
      <c r="F23" s="14">
        <v>350000</v>
      </c>
    </row>
    <row r="24" spans="1:6" ht="15">
      <c r="A24" s="4"/>
      <c r="B24" s="10"/>
      <c r="C24" s="15"/>
      <c r="D24" s="13" t="s">
        <v>30</v>
      </c>
      <c r="E24" s="7" t="s">
        <v>31</v>
      </c>
      <c r="F24" s="14">
        <v>840000</v>
      </c>
    </row>
    <row r="25" spans="1:6" ht="15">
      <c r="A25" s="4"/>
      <c r="B25" s="15"/>
      <c r="C25" s="11" t="s">
        <v>32</v>
      </c>
      <c r="D25" s="13"/>
      <c r="E25" s="2" t="s">
        <v>33</v>
      </c>
      <c r="F25" s="8">
        <v>201825136</v>
      </c>
    </row>
    <row r="26" spans="1:6" ht="15">
      <c r="A26" s="4"/>
      <c r="B26" s="15"/>
      <c r="C26" s="15" t="s">
        <v>34</v>
      </c>
      <c r="D26" s="13"/>
      <c r="E26" s="2" t="s">
        <v>35</v>
      </c>
      <c r="F26" s="8">
        <v>201825136</v>
      </c>
    </row>
    <row r="27" spans="1:6" ht="15">
      <c r="A27" s="4"/>
      <c r="B27" s="10"/>
      <c r="C27" s="15" t="s">
        <v>34</v>
      </c>
      <c r="D27" s="13" t="s">
        <v>26</v>
      </c>
      <c r="E27" s="7" t="s">
        <v>36</v>
      </c>
      <c r="F27" s="14">
        <v>1800000</v>
      </c>
    </row>
    <row r="28" spans="1:6" ht="15">
      <c r="A28" s="4"/>
      <c r="B28" s="10"/>
      <c r="C28" s="15" t="s">
        <v>34</v>
      </c>
      <c r="D28" s="13" t="s">
        <v>28</v>
      </c>
      <c r="E28" s="7" t="s">
        <v>37</v>
      </c>
      <c r="F28" s="14">
        <v>135575136</v>
      </c>
    </row>
    <row r="29" spans="1:6" ht="15">
      <c r="A29" s="4"/>
      <c r="B29" s="10"/>
      <c r="C29" s="15" t="s">
        <v>34</v>
      </c>
      <c r="D29" s="13" t="s">
        <v>30</v>
      </c>
      <c r="E29" s="7" t="s">
        <v>38</v>
      </c>
      <c r="F29" s="14">
        <v>50000</v>
      </c>
    </row>
    <row r="30" spans="1:6" ht="15">
      <c r="A30" s="4"/>
      <c r="B30" s="10"/>
      <c r="C30" s="15" t="s">
        <v>34</v>
      </c>
      <c r="D30" s="13" t="s">
        <v>18</v>
      </c>
      <c r="E30" s="7" t="s">
        <v>39</v>
      </c>
      <c r="F30" s="14">
        <v>8400000</v>
      </c>
    </row>
    <row r="31" spans="1:6" ht="15">
      <c r="A31" s="4"/>
      <c r="B31" s="10"/>
      <c r="C31" s="15" t="s">
        <v>34</v>
      </c>
      <c r="D31" s="13" t="s">
        <v>40</v>
      </c>
      <c r="E31" s="7" t="s">
        <v>41</v>
      </c>
      <c r="F31" s="14">
        <v>500000</v>
      </c>
    </row>
    <row r="32" spans="1:6" ht="15">
      <c r="A32" s="4"/>
      <c r="B32" s="10"/>
      <c r="C32" s="15" t="s">
        <v>34</v>
      </c>
      <c r="D32" s="13" t="s">
        <v>42</v>
      </c>
      <c r="E32" s="7" t="s">
        <v>43</v>
      </c>
      <c r="F32" s="14">
        <v>55500000</v>
      </c>
    </row>
    <row r="33" spans="1:6" ht="15">
      <c r="A33" s="4"/>
      <c r="B33" s="15"/>
      <c r="C33" s="11" t="s">
        <v>44</v>
      </c>
      <c r="D33" s="13"/>
      <c r="E33" s="2" t="s">
        <v>45</v>
      </c>
      <c r="F33" s="8">
        <v>0</v>
      </c>
    </row>
    <row r="34" spans="1:6" ht="15">
      <c r="A34" s="4"/>
      <c r="B34" s="15"/>
      <c r="C34" s="15" t="s">
        <v>46</v>
      </c>
      <c r="D34" s="13"/>
      <c r="E34" s="2" t="s">
        <v>47</v>
      </c>
      <c r="F34" s="8">
        <v>50000</v>
      </c>
    </row>
    <row r="35" spans="1:6" ht="15">
      <c r="A35" s="4"/>
      <c r="B35" s="10"/>
      <c r="C35" s="15" t="s">
        <v>46</v>
      </c>
      <c r="D35" s="13"/>
      <c r="E35" s="2" t="s">
        <v>48</v>
      </c>
      <c r="F35" s="8"/>
    </row>
    <row r="36" spans="1:6" ht="15">
      <c r="A36" s="4"/>
      <c r="B36" s="10"/>
      <c r="C36" s="15" t="s">
        <v>46</v>
      </c>
      <c r="D36" s="13" t="s">
        <v>13</v>
      </c>
      <c r="E36" s="7" t="s">
        <v>49</v>
      </c>
      <c r="F36" s="14">
        <v>30000</v>
      </c>
    </row>
    <row r="37" spans="1:6" ht="15">
      <c r="A37" s="4"/>
      <c r="B37" s="10"/>
      <c r="C37" s="15" t="s">
        <v>50</v>
      </c>
      <c r="D37" s="13"/>
      <c r="E37" s="2" t="s">
        <v>51</v>
      </c>
      <c r="F37" s="8">
        <v>20000</v>
      </c>
    </row>
    <row r="38" spans="1:6" ht="15">
      <c r="A38" s="4"/>
      <c r="B38" s="10"/>
      <c r="C38" s="10" t="s">
        <v>50</v>
      </c>
      <c r="D38" s="13" t="s">
        <v>13</v>
      </c>
      <c r="E38" s="7" t="s">
        <v>52</v>
      </c>
      <c r="F38" s="14">
        <v>20000</v>
      </c>
    </row>
    <row r="39" spans="1:6" ht="15">
      <c r="A39" s="4"/>
      <c r="B39" s="15"/>
      <c r="C39" s="11" t="s">
        <v>53</v>
      </c>
      <c r="D39" s="13"/>
      <c r="E39" s="2" t="s">
        <v>54</v>
      </c>
      <c r="F39" s="8">
        <v>56400000</v>
      </c>
    </row>
    <row r="40" spans="1:6" ht="15">
      <c r="A40" s="16"/>
      <c r="B40" s="15"/>
      <c r="C40" s="15" t="s">
        <v>57</v>
      </c>
      <c r="D40" s="13"/>
      <c r="E40" s="2" t="s">
        <v>56</v>
      </c>
      <c r="F40" s="8">
        <v>56400000</v>
      </c>
    </row>
    <row r="41" spans="1:6" ht="15">
      <c r="A41" s="4"/>
      <c r="B41" s="15"/>
      <c r="C41" s="15" t="s">
        <v>57</v>
      </c>
      <c r="D41" s="13" t="s">
        <v>13</v>
      </c>
      <c r="E41" s="7" t="s">
        <v>58</v>
      </c>
      <c r="F41" s="14">
        <v>50000</v>
      </c>
    </row>
    <row r="42" spans="1:6" ht="15">
      <c r="A42" s="4"/>
      <c r="B42" s="10"/>
      <c r="C42" s="15" t="s">
        <v>57</v>
      </c>
      <c r="D42" s="13" t="s">
        <v>26</v>
      </c>
      <c r="E42" s="7" t="s">
        <v>59</v>
      </c>
      <c r="F42" s="14">
        <v>150000</v>
      </c>
    </row>
    <row r="43" spans="1:6" ht="15">
      <c r="A43" s="4"/>
      <c r="B43" s="10"/>
      <c r="C43" s="15" t="s">
        <v>57</v>
      </c>
      <c r="D43" s="13" t="s">
        <v>28</v>
      </c>
      <c r="E43" s="7" t="s">
        <v>60</v>
      </c>
      <c r="F43" s="14">
        <v>56200000</v>
      </c>
    </row>
    <row r="44" spans="1:6" ht="15">
      <c r="A44" s="4"/>
      <c r="B44" s="15"/>
      <c r="C44" s="11" t="s">
        <v>322</v>
      </c>
      <c r="D44" s="13"/>
      <c r="E44" s="2" t="s">
        <v>62</v>
      </c>
      <c r="F44" s="8">
        <v>106031049.00000001</v>
      </c>
    </row>
    <row r="45" spans="1:6" ht="15">
      <c r="A45" s="4"/>
      <c r="B45" s="10"/>
      <c r="C45" s="15" t="s">
        <v>61</v>
      </c>
      <c r="D45" s="13"/>
      <c r="E45" s="2" t="s">
        <v>63</v>
      </c>
      <c r="F45" s="8">
        <v>49330893.48</v>
      </c>
    </row>
    <row r="46" spans="1:6" ht="15">
      <c r="A46" s="4"/>
      <c r="B46" s="10"/>
      <c r="C46" s="10" t="s">
        <v>61</v>
      </c>
      <c r="D46" s="13" t="s">
        <v>13</v>
      </c>
      <c r="E46" s="7" t="s">
        <v>63</v>
      </c>
      <c r="F46" s="14">
        <v>49330893.48</v>
      </c>
    </row>
    <row r="47" spans="1:6" ht="15">
      <c r="A47" s="4"/>
      <c r="B47" s="10"/>
      <c r="C47" s="15" t="s">
        <v>64</v>
      </c>
      <c r="D47" s="13"/>
      <c r="E47" s="2" t="s">
        <v>63</v>
      </c>
      <c r="F47" s="8">
        <v>50486703.84</v>
      </c>
    </row>
    <row r="48" spans="1:6" ht="15">
      <c r="A48" s="4"/>
      <c r="B48" s="10"/>
      <c r="C48" s="10" t="s">
        <v>64</v>
      </c>
      <c r="D48" s="13" t="s">
        <v>13</v>
      </c>
      <c r="E48" s="7" t="s">
        <v>65</v>
      </c>
      <c r="F48" s="14">
        <v>50486703.84</v>
      </c>
    </row>
    <row r="49" spans="1:6" ht="15">
      <c r="A49" s="4"/>
      <c r="B49" s="10"/>
      <c r="C49" s="15" t="s">
        <v>66</v>
      </c>
      <c r="D49" s="13"/>
      <c r="E49" s="2" t="s">
        <v>63</v>
      </c>
      <c r="F49" s="8">
        <v>6213451.68</v>
      </c>
    </row>
    <row r="50" spans="1:6" ht="15">
      <c r="A50" s="4"/>
      <c r="B50" s="10"/>
      <c r="C50" s="10" t="s">
        <v>66</v>
      </c>
      <c r="D50" s="13" t="s">
        <v>13</v>
      </c>
      <c r="E50" s="7" t="s">
        <v>67</v>
      </c>
      <c r="F50" s="14">
        <v>6213451.68</v>
      </c>
    </row>
    <row r="51" spans="1:6" ht="21">
      <c r="A51" s="17">
        <v>2</v>
      </c>
      <c r="B51" s="6">
        <v>2</v>
      </c>
      <c r="C51" s="10"/>
      <c r="D51" s="13"/>
      <c r="E51" s="2" t="s">
        <v>68</v>
      </c>
      <c r="F51" s="8">
        <v>117889441</v>
      </c>
    </row>
    <row r="52" spans="1:6" ht="15">
      <c r="A52" s="4"/>
      <c r="B52" s="15">
        <v>21</v>
      </c>
      <c r="C52" s="18" t="s">
        <v>69</v>
      </c>
      <c r="D52" s="13"/>
      <c r="E52" s="2" t="s">
        <v>70</v>
      </c>
      <c r="F52" s="8">
        <v>19334000</v>
      </c>
    </row>
    <row r="53" spans="1:6" ht="15">
      <c r="A53" s="4"/>
      <c r="B53" s="10"/>
      <c r="C53" s="15" t="s">
        <v>71</v>
      </c>
      <c r="D53" s="13" t="s">
        <v>13</v>
      </c>
      <c r="E53" s="7" t="s">
        <v>72</v>
      </c>
      <c r="F53" s="14">
        <v>480000</v>
      </c>
    </row>
    <row r="54" spans="1:6" ht="15">
      <c r="A54" s="4"/>
      <c r="B54" s="10"/>
      <c r="C54" s="15" t="s">
        <v>73</v>
      </c>
      <c r="D54" s="13" t="s">
        <v>13</v>
      </c>
      <c r="E54" s="7" t="s">
        <v>74</v>
      </c>
      <c r="F54" s="14">
        <v>3600000</v>
      </c>
    </row>
    <row r="55" spans="1:6" ht="15">
      <c r="A55" s="4"/>
      <c r="B55" s="10"/>
      <c r="C55" s="15" t="s">
        <v>75</v>
      </c>
      <c r="D55" s="13" t="s">
        <v>13</v>
      </c>
      <c r="E55" s="7" t="s">
        <v>76</v>
      </c>
      <c r="F55" s="14">
        <v>40000</v>
      </c>
    </row>
    <row r="56" spans="1:6" ht="15">
      <c r="A56" s="4"/>
      <c r="B56" s="10"/>
      <c r="C56" s="15" t="s">
        <v>77</v>
      </c>
      <c r="D56" s="13" t="s">
        <v>13</v>
      </c>
      <c r="E56" s="7" t="s">
        <v>78</v>
      </c>
      <c r="F56" s="14">
        <v>2860000</v>
      </c>
    </row>
    <row r="57" spans="1:6" ht="15">
      <c r="A57" s="4"/>
      <c r="B57" s="10"/>
      <c r="C57" s="15" t="s">
        <v>79</v>
      </c>
      <c r="D57" s="13"/>
      <c r="E57" s="2" t="s">
        <v>80</v>
      </c>
      <c r="F57" s="8">
        <v>12066000</v>
      </c>
    </row>
    <row r="58" spans="1:6" ht="15">
      <c r="A58" s="4"/>
      <c r="B58" s="10"/>
      <c r="C58" s="15" t="s">
        <v>79</v>
      </c>
      <c r="D58" s="13" t="s">
        <v>13</v>
      </c>
      <c r="E58" s="7" t="s">
        <v>81</v>
      </c>
      <c r="F58" s="14">
        <v>12066000</v>
      </c>
    </row>
    <row r="59" spans="1:6" ht="15">
      <c r="A59" s="4"/>
      <c r="B59" s="10"/>
      <c r="C59" s="15" t="s">
        <v>82</v>
      </c>
      <c r="D59" s="13" t="s">
        <v>13</v>
      </c>
      <c r="E59" s="7" t="s">
        <v>83</v>
      </c>
      <c r="F59" s="14">
        <v>132000</v>
      </c>
    </row>
    <row r="60" spans="1:6" ht="15">
      <c r="A60" s="4"/>
      <c r="B60" s="10"/>
      <c r="C60" s="15" t="s">
        <v>84</v>
      </c>
      <c r="D60" s="13" t="s">
        <v>13</v>
      </c>
      <c r="E60" s="7" t="s">
        <v>85</v>
      </c>
      <c r="F60" s="14">
        <v>156000</v>
      </c>
    </row>
    <row r="61" spans="1:6" ht="15">
      <c r="A61" s="4"/>
      <c r="B61" s="15">
        <v>22</v>
      </c>
      <c r="C61" s="11" t="s">
        <v>86</v>
      </c>
      <c r="D61" s="13"/>
      <c r="E61" s="2" t="s">
        <v>87</v>
      </c>
      <c r="F61" s="8">
        <v>2409354</v>
      </c>
    </row>
    <row r="62" spans="1:6" ht="15">
      <c r="A62" s="4"/>
      <c r="B62" s="10"/>
      <c r="C62" s="15" t="s">
        <v>88</v>
      </c>
      <c r="D62" s="13" t="s">
        <v>13</v>
      </c>
      <c r="E62" s="7" t="s">
        <v>89</v>
      </c>
      <c r="F62" s="14">
        <v>254000</v>
      </c>
    </row>
    <row r="63" spans="1:6" ht="15">
      <c r="A63" s="4"/>
      <c r="B63" s="10"/>
      <c r="C63" s="15" t="s">
        <v>90</v>
      </c>
      <c r="D63" s="13" t="s">
        <v>13</v>
      </c>
      <c r="E63" s="7" t="s">
        <v>91</v>
      </c>
      <c r="F63" s="14">
        <v>2155354</v>
      </c>
    </row>
    <row r="64" spans="1:6" ht="15">
      <c r="A64" s="4"/>
      <c r="B64" s="15">
        <v>23</v>
      </c>
      <c r="C64" s="11" t="s">
        <v>92</v>
      </c>
      <c r="D64" s="13"/>
      <c r="E64" s="2" t="s">
        <v>93</v>
      </c>
      <c r="F64" s="8">
        <v>7204998</v>
      </c>
    </row>
    <row r="65" spans="1:6" ht="15">
      <c r="A65" s="4"/>
      <c r="B65" s="10"/>
      <c r="C65" s="15" t="s">
        <v>94</v>
      </c>
      <c r="D65" s="13" t="s">
        <v>13</v>
      </c>
      <c r="E65" s="7" t="s">
        <v>95</v>
      </c>
      <c r="F65" s="14">
        <v>5449998</v>
      </c>
    </row>
    <row r="66" spans="1:6" ht="15">
      <c r="A66" s="4"/>
      <c r="B66" s="10"/>
      <c r="C66" s="15" t="s">
        <v>96</v>
      </c>
      <c r="D66" s="13" t="s">
        <v>13</v>
      </c>
      <c r="E66" s="7" t="s">
        <v>97</v>
      </c>
      <c r="F66" s="14">
        <v>1755000</v>
      </c>
    </row>
    <row r="67" spans="1:6" ht="15">
      <c r="A67" s="4"/>
      <c r="B67" s="15">
        <v>24</v>
      </c>
      <c r="C67" s="11" t="s">
        <v>98</v>
      </c>
      <c r="D67" s="13"/>
      <c r="E67" s="2" t="s">
        <v>99</v>
      </c>
      <c r="F67" s="8">
        <v>927000</v>
      </c>
    </row>
    <row r="68" spans="1:6" ht="15">
      <c r="A68" s="4"/>
      <c r="B68" s="10"/>
      <c r="C68" s="15" t="s">
        <v>100</v>
      </c>
      <c r="D68" s="13" t="s">
        <v>13</v>
      </c>
      <c r="E68" s="7" t="s">
        <v>101</v>
      </c>
      <c r="F68" s="14">
        <v>802000</v>
      </c>
    </row>
    <row r="69" spans="1:6" ht="15">
      <c r="A69" s="4"/>
      <c r="B69" s="10"/>
      <c r="C69" s="15" t="s">
        <v>102</v>
      </c>
      <c r="D69" s="13" t="s">
        <v>13</v>
      </c>
      <c r="E69" s="7" t="s">
        <v>103</v>
      </c>
      <c r="F69" s="14">
        <v>100000</v>
      </c>
    </row>
    <row r="70" spans="1:6" ht="15">
      <c r="A70" s="4"/>
      <c r="B70" s="10"/>
      <c r="C70" s="15" t="s">
        <v>104</v>
      </c>
      <c r="D70" s="13" t="s">
        <v>13</v>
      </c>
      <c r="E70" s="7" t="s">
        <v>105</v>
      </c>
      <c r="F70" s="14">
        <v>25000</v>
      </c>
    </row>
    <row r="71" spans="1:6" ht="15">
      <c r="A71" s="4"/>
      <c r="B71" s="15">
        <v>25</v>
      </c>
      <c r="C71" s="15" t="s">
        <v>106</v>
      </c>
      <c r="D71" s="13"/>
      <c r="E71" s="2" t="s">
        <v>107</v>
      </c>
      <c r="F71" s="8">
        <v>7263000</v>
      </c>
    </row>
    <row r="72" spans="1:6" ht="15">
      <c r="A72" s="4"/>
      <c r="B72" s="10"/>
      <c r="C72" s="15" t="s">
        <v>108</v>
      </c>
      <c r="D72" s="13" t="s">
        <v>13</v>
      </c>
      <c r="E72" s="7" t="s">
        <v>109</v>
      </c>
      <c r="F72" s="14">
        <v>6000000</v>
      </c>
    </row>
    <row r="73" spans="1:6" ht="15">
      <c r="A73" s="4"/>
      <c r="B73" s="10"/>
      <c r="C73" s="15" t="s">
        <v>323</v>
      </c>
      <c r="D73" s="13" t="s">
        <v>30</v>
      </c>
      <c r="E73" s="7" t="s">
        <v>324</v>
      </c>
      <c r="F73" s="14">
        <v>100000</v>
      </c>
    </row>
    <row r="74" spans="1:6" ht="15">
      <c r="A74" s="4"/>
      <c r="B74" s="10"/>
      <c r="C74" s="15" t="s">
        <v>110</v>
      </c>
      <c r="D74" s="13" t="s">
        <v>13</v>
      </c>
      <c r="E74" s="7" t="s">
        <v>111</v>
      </c>
      <c r="F74" s="14">
        <v>295000</v>
      </c>
    </row>
    <row r="75" spans="1:6" ht="15">
      <c r="A75" s="4"/>
      <c r="B75" s="10"/>
      <c r="C75" s="15" t="s">
        <v>112</v>
      </c>
      <c r="D75" s="13" t="s">
        <v>13</v>
      </c>
      <c r="E75" s="7" t="s">
        <v>113</v>
      </c>
      <c r="F75" s="14">
        <v>868000</v>
      </c>
    </row>
    <row r="76" spans="1:6" ht="15">
      <c r="A76" s="4"/>
      <c r="B76" s="15">
        <v>26</v>
      </c>
      <c r="C76" s="10" t="s">
        <v>114</v>
      </c>
      <c r="D76" s="13"/>
      <c r="E76" s="2" t="s">
        <v>115</v>
      </c>
      <c r="F76" s="8">
        <v>16720000</v>
      </c>
    </row>
    <row r="77" spans="1:6" ht="15">
      <c r="A77" s="4"/>
      <c r="B77" s="10"/>
      <c r="C77" s="15" t="s">
        <v>116</v>
      </c>
      <c r="D77" s="13" t="s">
        <v>13</v>
      </c>
      <c r="E77" s="7" t="s">
        <v>117</v>
      </c>
      <c r="F77" s="14">
        <v>2200000</v>
      </c>
    </row>
    <row r="78" spans="1:6" ht="15">
      <c r="A78" s="4"/>
      <c r="B78" s="10"/>
      <c r="C78" s="15" t="s">
        <v>118</v>
      </c>
      <c r="D78" s="13" t="s">
        <v>13</v>
      </c>
      <c r="E78" s="7" t="s">
        <v>119</v>
      </c>
      <c r="F78" s="14">
        <v>14520000</v>
      </c>
    </row>
    <row r="79" spans="1:6" ht="15">
      <c r="A79" s="4"/>
      <c r="B79" s="15">
        <v>27</v>
      </c>
      <c r="C79" s="18" t="s">
        <v>120</v>
      </c>
      <c r="D79" s="13"/>
      <c r="E79" s="2" t="s">
        <v>121</v>
      </c>
      <c r="F79" s="8">
        <v>4592000</v>
      </c>
    </row>
    <row r="80" spans="1:6" ht="15">
      <c r="A80" s="4"/>
      <c r="B80" s="10"/>
      <c r="C80" s="15" t="s">
        <v>120</v>
      </c>
      <c r="D80" s="13"/>
      <c r="E80" s="2" t="s">
        <v>122</v>
      </c>
      <c r="F80" s="8">
        <v>1500000</v>
      </c>
    </row>
    <row r="81" spans="1:6" ht="15">
      <c r="A81" s="4"/>
      <c r="B81" s="10"/>
      <c r="C81" s="15" t="s">
        <v>123</v>
      </c>
      <c r="D81" s="13" t="s">
        <v>13</v>
      </c>
      <c r="E81" s="7" t="s">
        <v>124</v>
      </c>
      <c r="F81" s="14">
        <v>900000</v>
      </c>
    </row>
    <row r="82" spans="1:6" ht="15">
      <c r="A82" s="4"/>
      <c r="B82" s="10"/>
      <c r="C82" s="15" t="s">
        <v>123</v>
      </c>
      <c r="D82" s="13" t="s">
        <v>125</v>
      </c>
      <c r="E82" s="7" t="s">
        <v>126</v>
      </c>
      <c r="F82" s="14">
        <v>600000</v>
      </c>
    </row>
    <row r="83" spans="1:6" ht="15">
      <c r="A83" s="4"/>
      <c r="B83" s="10"/>
      <c r="C83" s="15" t="s">
        <v>128</v>
      </c>
      <c r="D83" s="13"/>
      <c r="E83" s="7" t="s">
        <v>127</v>
      </c>
      <c r="F83" s="14">
        <v>3092000</v>
      </c>
    </row>
    <row r="84" spans="1:6" ht="15">
      <c r="A84" s="4"/>
      <c r="B84" s="10"/>
      <c r="C84" s="15" t="s">
        <v>128</v>
      </c>
      <c r="D84" s="13" t="s">
        <v>13</v>
      </c>
      <c r="E84" s="7" t="s">
        <v>129</v>
      </c>
      <c r="F84" s="14">
        <v>1992000</v>
      </c>
    </row>
    <row r="85" spans="1:6" ht="15">
      <c r="A85" s="4"/>
      <c r="B85" s="10"/>
      <c r="C85" s="15" t="s">
        <v>128</v>
      </c>
      <c r="D85" s="13" t="s">
        <v>26</v>
      </c>
      <c r="E85" s="7" t="s">
        <v>130</v>
      </c>
      <c r="F85" s="14">
        <v>200000</v>
      </c>
    </row>
    <row r="86" spans="1:6" ht="15">
      <c r="A86" s="4"/>
      <c r="B86" s="10"/>
      <c r="C86" s="15" t="s">
        <v>128</v>
      </c>
      <c r="D86" s="13" t="s">
        <v>40</v>
      </c>
      <c r="E86" s="7" t="s">
        <v>131</v>
      </c>
      <c r="F86" s="14">
        <v>900000</v>
      </c>
    </row>
    <row r="87" spans="1:6" ht="15">
      <c r="A87" s="4"/>
      <c r="B87" s="15">
        <v>28</v>
      </c>
      <c r="C87" s="18" t="s">
        <v>132</v>
      </c>
      <c r="D87" s="13"/>
      <c r="E87" s="2" t="s">
        <v>133</v>
      </c>
      <c r="F87" s="8">
        <v>59439089</v>
      </c>
    </row>
    <row r="88" spans="1:6" ht="15">
      <c r="A88" s="4"/>
      <c r="B88" s="10"/>
      <c r="C88" s="15"/>
      <c r="D88" s="13"/>
      <c r="E88" s="2" t="s">
        <v>134</v>
      </c>
      <c r="F88" s="14">
        <v>0</v>
      </c>
    </row>
    <row r="89" spans="1:6" ht="15">
      <c r="A89" s="4"/>
      <c r="B89" s="10"/>
      <c r="C89" s="15" t="s">
        <v>135</v>
      </c>
      <c r="D89" s="13"/>
      <c r="E89" s="7" t="s">
        <v>136</v>
      </c>
      <c r="F89" s="14">
        <v>600000</v>
      </c>
    </row>
    <row r="90" spans="1:6" ht="15">
      <c r="A90" s="4"/>
      <c r="B90" s="10"/>
      <c r="C90" s="15" t="s">
        <v>137</v>
      </c>
      <c r="D90" s="13"/>
      <c r="E90" s="7" t="s">
        <v>138</v>
      </c>
      <c r="F90" s="14">
        <v>1800000</v>
      </c>
    </row>
    <row r="91" spans="1:6" ht="15">
      <c r="A91" s="4"/>
      <c r="B91" s="10"/>
      <c r="C91" s="15" t="s">
        <v>139</v>
      </c>
      <c r="D91" s="13"/>
      <c r="E91" s="2" t="s">
        <v>140</v>
      </c>
      <c r="F91" s="8">
        <v>277000</v>
      </c>
    </row>
    <row r="92" spans="1:6" ht="15">
      <c r="A92" s="4"/>
      <c r="B92" s="10"/>
      <c r="C92" s="15" t="s">
        <v>139</v>
      </c>
      <c r="D92" s="13" t="s">
        <v>13</v>
      </c>
      <c r="E92" s="7" t="s">
        <v>141</v>
      </c>
      <c r="F92" s="14">
        <v>177000</v>
      </c>
    </row>
    <row r="93" spans="1:6" ht="15">
      <c r="A93" s="4"/>
      <c r="B93" s="10"/>
      <c r="C93" s="15" t="s">
        <v>139</v>
      </c>
      <c r="D93" s="13" t="s">
        <v>26</v>
      </c>
      <c r="E93" s="7" t="s">
        <v>142</v>
      </c>
      <c r="F93" s="14">
        <v>50000</v>
      </c>
    </row>
    <row r="94" spans="1:6" ht="15">
      <c r="A94" s="4"/>
      <c r="B94" s="10"/>
      <c r="C94" s="15" t="s">
        <v>139</v>
      </c>
      <c r="D94" s="13" t="s">
        <v>28</v>
      </c>
      <c r="E94" s="7" t="s">
        <v>143</v>
      </c>
      <c r="F94" s="14">
        <v>50000</v>
      </c>
    </row>
    <row r="95" spans="1:6" ht="15">
      <c r="A95" s="4"/>
      <c r="B95" s="15"/>
      <c r="C95" s="15" t="s">
        <v>144</v>
      </c>
      <c r="D95" s="13"/>
      <c r="E95" s="2" t="s">
        <v>145</v>
      </c>
      <c r="F95" s="8">
        <v>25420000</v>
      </c>
    </row>
    <row r="96" spans="1:6" ht="15">
      <c r="A96" s="4"/>
      <c r="B96" s="10"/>
      <c r="C96" s="10" t="s">
        <v>144</v>
      </c>
      <c r="D96" s="13" t="s">
        <v>13</v>
      </c>
      <c r="E96" s="7" t="s">
        <v>146</v>
      </c>
      <c r="F96" s="14">
        <v>410000</v>
      </c>
    </row>
    <row r="97" spans="1:6" ht="15">
      <c r="A97" s="4"/>
      <c r="B97" s="10"/>
      <c r="C97" s="10" t="s">
        <v>144</v>
      </c>
      <c r="D97" s="13" t="s">
        <v>26</v>
      </c>
      <c r="E97" s="7" t="s">
        <v>147</v>
      </c>
      <c r="F97" s="14">
        <v>24750000</v>
      </c>
    </row>
    <row r="98" spans="1:6" ht="15">
      <c r="A98" s="4"/>
      <c r="B98" s="10"/>
      <c r="C98" s="10" t="s">
        <v>144</v>
      </c>
      <c r="D98" s="13" t="s">
        <v>28</v>
      </c>
      <c r="E98" s="7" t="s">
        <v>148</v>
      </c>
      <c r="F98" s="14">
        <v>100000</v>
      </c>
    </row>
    <row r="99" spans="1:6" ht="15">
      <c r="A99" s="4"/>
      <c r="B99" s="10"/>
      <c r="C99" s="10" t="s">
        <v>144</v>
      </c>
      <c r="D99" s="13" t="s">
        <v>30</v>
      </c>
      <c r="E99" s="7" t="s">
        <v>149</v>
      </c>
      <c r="F99" s="14">
        <v>160000</v>
      </c>
    </row>
    <row r="100" spans="1:6" ht="15">
      <c r="A100" s="4"/>
      <c r="B100" s="15"/>
      <c r="C100" s="15" t="s">
        <v>150</v>
      </c>
      <c r="D100" s="13"/>
      <c r="E100" s="2" t="s">
        <v>151</v>
      </c>
      <c r="F100" s="8">
        <v>31192089</v>
      </c>
    </row>
    <row r="101" spans="1:6" ht="15">
      <c r="A101" s="4"/>
      <c r="B101" s="15"/>
      <c r="C101" s="10" t="s">
        <v>150</v>
      </c>
      <c r="D101" s="13" t="s">
        <v>13</v>
      </c>
      <c r="E101" s="7" t="s">
        <v>152</v>
      </c>
      <c r="F101" s="14">
        <v>11975000</v>
      </c>
    </row>
    <row r="102" spans="1:6" ht="15">
      <c r="A102" s="4"/>
      <c r="B102" s="15"/>
      <c r="C102" s="10" t="s">
        <v>150</v>
      </c>
      <c r="D102" s="13" t="s">
        <v>26</v>
      </c>
      <c r="E102" s="7" t="s">
        <v>153</v>
      </c>
      <c r="F102" s="14">
        <v>1466000</v>
      </c>
    </row>
    <row r="103" spans="1:6" ht="15">
      <c r="A103" s="4"/>
      <c r="B103" s="15"/>
      <c r="C103" s="10" t="s">
        <v>150</v>
      </c>
      <c r="D103" s="13" t="s">
        <v>28</v>
      </c>
      <c r="E103" s="7" t="s">
        <v>154</v>
      </c>
      <c r="F103" s="14">
        <v>50000</v>
      </c>
    </row>
    <row r="104" spans="1:6" ht="15">
      <c r="A104" s="4"/>
      <c r="B104" s="10"/>
      <c r="C104" s="10" t="s">
        <v>150</v>
      </c>
      <c r="D104" s="13" t="s">
        <v>30</v>
      </c>
      <c r="E104" s="7" t="s">
        <v>155</v>
      </c>
      <c r="F104" s="14">
        <v>3727491</v>
      </c>
    </row>
    <row r="105" spans="1:6" ht="15">
      <c r="A105" s="4"/>
      <c r="B105" s="10"/>
      <c r="C105" s="10" t="s">
        <v>150</v>
      </c>
      <c r="D105" s="13" t="s">
        <v>18</v>
      </c>
      <c r="E105" s="7" t="s">
        <v>156</v>
      </c>
      <c r="F105" s="14">
        <v>30000</v>
      </c>
    </row>
    <row r="106" spans="1:6" ht="15">
      <c r="A106" s="4"/>
      <c r="B106" s="10"/>
      <c r="C106" s="10" t="s">
        <v>150</v>
      </c>
      <c r="D106" s="13" t="s">
        <v>40</v>
      </c>
      <c r="E106" s="7" t="s">
        <v>157</v>
      </c>
      <c r="F106" s="14">
        <v>13943598</v>
      </c>
    </row>
    <row r="107" spans="1:6" ht="15">
      <c r="A107" s="4"/>
      <c r="B107" s="15">
        <v>28</v>
      </c>
      <c r="C107" s="15" t="s">
        <v>158</v>
      </c>
      <c r="D107" s="13"/>
      <c r="E107" s="2" t="s">
        <v>159</v>
      </c>
      <c r="F107" s="8">
        <v>150000</v>
      </c>
    </row>
    <row r="108" spans="1:6" ht="15">
      <c r="A108" s="4"/>
      <c r="B108" s="10"/>
      <c r="C108" s="10" t="s">
        <v>158</v>
      </c>
      <c r="D108" s="21" t="s">
        <v>13</v>
      </c>
      <c r="E108" s="7" t="s">
        <v>160</v>
      </c>
      <c r="F108" s="14">
        <v>70000</v>
      </c>
    </row>
    <row r="109" spans="1:6" ht="15">
      <c r="A109" s="4"/>
      <c r="B109" s="10"/>
      <c r="C109" s="10" t="s">
        <v>158</v>
      </c>
      <c r="D109" s="21" t="s">
        <v>26</v>
      </c>
      <c r="E109" s="7" t="s">
        <v>161</v>
      </c>
      <c r="F109" s="14">
        <v>40000</v>
      </c>
    </row>
    <row r="110" spans="1:6" ht="15">
      <c r="A110" s="4"/>
      <c r="B110" s="10"/>
      <c r="C110" s="10" t="s">
        <v>158</v>
      </c>
      <c r="D110" s="21" t="s">
        <v>28</v>
      </c>
      <c r="E110" s="7" t="s">
        <v>162</v>
      </c>
      <c r="F110" s="14">
        <v>40000</v>
      </c>
    </row>
    <row r="111" spans="1:6" ht="21">
      <c r="A111" s="22">
        <v>2</v>
      </c>
      <c r="B111" s="6">
        <v>3</v>
      </c>
      <c r="C111" s="10"/>
      <c r="D111" s="13"/>
      <c r="E111" s="2" t="s">
        <v>163</v>
      </c>
      <c r="F111" s="8">
        <v>45312944</v>
      </c>
    </row>
    <row r="112" spans="1:6" ht="15">
      <c r="A112" s="4"/>
      <c r="B112" s="15">
        <v>31</v>
      </c>
      <c r="C112" s="15" t="s">
        <v>164</v>
      </c>
      <c r="D112" s="13"/>
      <c r="E112" s="2" t="s">
        <v>165</v>
      </c>
      <c r="F112" s="8">
        <v>11235000</v>
      </c>
    </row>
    <row r="113" spans="1:6" ht="15">
      <c r="A113" s="4"/>
      <c r="B113" s="10"/>
      <c r="C113" s="15" t="s">
        <v>166</v>
      </c>
      <c r="D113" s="13"/>
      <c r="E113" s="2" t="s">
        <v>167</v>
      </c>
      <c r="F113" s="8">
        <v>10810000</v>
      </c>
    </row>
    <row r="114" spans="1:6" ht="15">
      <c r="A114" s="4"/>
      <c r="B114" s="10"/>
      <c r="C114" s="15" t="s">
        <v>168</v>
      </c>
      <c r="D114" s="13" t="s">
        <v>13</v>
      </c>
      <c r="E114" s="7" t="s">
        <v>167</v>
      </c>
      <c r="F114" s="14">
        <v>10810000</v>
      </c>
    </row>
    <row r="115" spans="1:6" ht="15">
      <c r="A115" s="4"/>
      <c r="B115" s="10"/>
      <c r="C115" s="15">
        <v>2.313</v>
      </c>
      <c r="D115" s="13"/>
      <c r="E115" s="2" t="s">
        <v>169</v>
      </c>
      <c r="F115" s="8">
        <v>225000</v>
      </c>
    </row>
    <row r="116" spans="1:6" ht="15">
      <c r="A116" s="4"/>
      <c r="B116" s="10"/>
      <c r="C116" s="15" t="s">
        <v>170</v>
      </c>
      <c r="D116" s="13" t="s">
        <v>28</v>
      </c>
      <c r="E116" s="7" t="s">
        <v>171</v>
      </c>
      <c r="F116" s="14">
        <v>225000</v>
      </c>
    </row>
    <row r="117" spans="1:6" ht="15">
      <c r="A117" s="4"/>
      <c r="B117" s="10"/>
      <c r="C117" s="15" t="s">
        <v>172</v>
      </c>
      <c r="D117" s="13"/>
      <c r="E117" s="2" t="s">
        <v>173</v>
      </c>
      <c r="F117" s="8">
        <v>200000</v>
      </c>
    </row>
    <row r="118" spans="1:6" ht="15">
      <c r="A118" s="4"/>
      <c r="B118" s="10"/>
      <c r="C118" s="10" t="s">
        <v>172</v>
      </c>
      <c r="D118" s="21" t="s">
        <v>13</v>
      </c>
      <c r="E118" s="7" t="s">
        <v>173</v>
      </c>
      <c r="F118" s="14">
        <v>200000</v>
      </c>
    </row>
    <row r="119" spans="1:6" ht="15">
      <c r="A119" s="23"/>
      <c r="B119" s="15" t="s">
        <v>174</v>
      </c>
      <c r="C119" s="11" t="s">
        <v>175</v>
      </c>
      <c r="D119" s="13"/>
      <c r="E119" s="2" t="s">
        <v>176</v>
      </c>
      <c r="F119" s="8">
        <v>13767894</v>
      </c>
    </row>
    <row r="120" spans="1:6" ht="15">
      <c r="A120" s="4"/>
      <c r="B120" s="10"/>
      <c r="C120" s="10" t="s">
        <v>177</v>
      </c>
      <c r="D120" s="13" t="s">
        <v>13</v>
      </c>
      <c r="E120" s="7" t="s">
        <v>178</v>
      </c>
      <c r="F120" s="14">
        <v>80000</v>
      </c>
    </row>
    <row r="121" spans="1:6" ht="15">
      <c r="A121" s="4"/>
      <c r="B121" s="10"/>
      <c r="C121" s="10" t="s">
        <v>179</v>
      </c>
      <c r="D121" s="13" t="s">
        <v>13</v>
      </c>
      <c r="E121" s="7" t="s">
        <v>180</v>
      </c>
      <c r="F121" s="14">
        <v>40000</v>
      </c>
    </row>
    <row r="122" spans="1:6" ht="15">
      <c r="A122" s="4"/>
      <c r="B122" s="10"/>
      <c r="C122" s="10" t="s">
        <v>181</v>
      </c>
      <c r="D122" s="13" t="s">
        <v>13</v>
      </c>
      <c r="E122" s="7" t="s">
        <v>182</v>
      </c>
      <c r="F122" s="14">
        <v>13632894</v>
      </c>
    </row>
    <row r="123" spans="1:6" ht="15">
      <c r="A123" s="4"/>
      <c r="B123" s="10"/>
      <c r="C123" s="10" t="s">
        <v>183</v>
      </c>
      <c r="D123" s="13" t="s">
        <v>13</v>
      </c>
      <c r="E123" s="7" t="s">
        <v>184</v>
      </c>
      <c r="F123" s="14">
        <v>15000</v>
      </c>
    </row>
    <row r="124" spans="1:6" ht="15">
      <c r="A124" s="4"/>
      <c r="B124" s="15">
        <v>33</v>
      </c>
      <c r="C124" s="18" t="s">
        <v>185</v>
      </c>
      <c r="D124" s="13"/>
      <c r="E124" s="2" t="s">
        <v>186</v>
      </c>
      <c r="F124" s="8">
        <v>1377050</v>
      </c>
    </row>
    <row r="125" spans="1:6" ht="15">
      <c r="A125" s="4"/>
      <c r="B125" s="10"/>
      <c r="C125" s="10" t="s">
        <v>187</v>
      </c>
      <c r="D125" s="13" t="s">
        <v>13</v>
      </c>
      <c r="E125" s="7" t="s">
        <v>188</v>
      </c>
      <c r="F125" s="14">
        <v>500000</v>
      </c>
    </row>
    <row r="126" spans="1:6" ht="15">
      <c r="A126" s="4"/>
      <c r="B126" s="10"/>
      <c r="C126" s="10" t="s">
        <v>189</v>
      </c>
      <c r="D126" s="13" t="s">
        <v>13</v>
      </c>
      <c r="E126" s="7" t="s">
        <v>190</v>
      </c>
      <c r="F126" s="14">
        <v>120000</v>
      </c>
    </row>
    <row r="127" spans="1:6" ht="15">
      <c r="A127" s="4"/>
      <c r="B127" s="10"/>
      <c r="C127" s="10" t="s">
        <v>191</v>
      </c>
      <c r="D127" s="13" t="s">
        <v>13</v>
      </c>
      <c r="E127" s="7" t="s">
        <v>192</v>
      </c>
      <c r="F127" s="14">
        <v>300000</v>
      </c>
    </row>
    <row r="128" spans="1:6" ht="15">
      <c r="A128" s="4"/>
      <c r="B128" s="10"/>
      <c r="C128" s="10" t="s">
        <v>193</v>
      </c>
      <c r="D128" s="13" t="s">
        <v>13</v>
      </c>
      <c r="E128" s="7" t="s">
        <v>194</v>
      </c>
      <c r="F128" s="14">
        <v>47050</v>
      </c>
    </row>
    <row r="129" spans="1:6" ht="15">
      <c r="A129" s="4"/>
      <c r="B129" s="10"/>
      <c r="C129" s="10" t="s">
        <v>195</v>
      </c>
      <c r="D129" s="13" t="s">
        <v>13</v>
      </c>
      <c r="E129" s="7" t="s">
        <v>196</v>
      </c>
      <c r="F129" s="14">
        <v>380000</v>
      </c>
    </row>
    <row r="130" spans="1:6" ht="15">
      <c r="A130" s="4"/>
      <c r="B130" s="10"/>
      <c r="C130" s="10" t="s">
        <v>197</v>
      </c>
      <c r="D130" s="13" t="s">
        <v>13</v>
      </c>
      <c r="E130" s="7" t="s">
        <v>198</v>
      </c>
      <c r="F130" s="14">
        <v>30000</v>
      </c>
    </row>
    <row r="131" spans="1:6" ht="15">
      <c r="A131" s="4"/>
      <c r="B131" s="15">
        <v>34</v>
      </c>
      <c r="C131" s="18" t="s">
        <v>199</v>
      </c>
      <c r="D131" s="13"/>
      <c r="E131" s="2" t="s">
        <v>200</v>
      </c>
      <c r="F131" s="8">
        <v>100000</v>
      </c>
    </row>
    <row r="132" spans="1:6" ht="15">
      <c r="A132" s="4"/>
      <c r="B132" s="10"/>
      <c r="C132" s="10" t="s">
        <v>201</v>
      </c>
      <c r="D132" s="13" t="s">
        <v>13</v>
      </c>
      <c r="E132" s="7" t="s">
        <v>202</v>
      </c>
      <c r="F132" s="14">
        <v>100000</v>
      </c>
    </row>
    <row r="133" spans="1:6" ht="15">
      <c r="A133" s="4"/>
      <c r="B133" s="15">
        <v>35</v>
      </c>
      <c r="C133" s="18" t="s">
        <v>203</v>
      </c>
      <c r="D133" s="13"/>
      <c r="E133" s="2" t="s">
        <v>204</v>
      </c>
      <c r="F133" s="8">
        <v>845000</v>
      </c>
    </row>
    <row r="134" spans="1:6" ht="15">
      <c r="A134" s="4"/>
      <c r="B134" s="15"/>
      <c r="C134" s="10" t="s">
        <v>205</v>
      </c>
      <c r="D134" s="13" t="s">
        <v>13</v>
      </c>
      <c r="E134" s="7" t="s">
        <v>206</v>
      </c>
      <c r="F134" s="14">
        <v>40000</v>
      </c>
    </row>
    <row r="135" spans="1:6" ht="15">
      <c r="A135" s="4"/>
      <c r="B135" s="15"/>
      <c r="C135" s="10" t="s">
        <v>207</v>
      </c>
      <c r="D135" s="13" t="s">
        <v>13</v>
      </c>
      <c r="E135" s="7" t="s">
        <v>208</v>
      </c>
      <c r="F135" s="14">
        <v>20000</v>
      </c>
    </row>
    <row r="136" spans="1:6" ht="15">
      <c r="A136" s="4"/>
      <c r="B136" s="15"/>
      <c r="C136" s="10" t="s">
        <v>210</v>
      </c>
      <c r="D136" s="13" t="s">
        <v>13</v>
      </c>
      <c r="E136" s="7" t="s">
        <v>209</v>
      </c>
      <c r="F136" s="14">
        <v>350000</v>
      </c>
    </row>
    <row r="137" spans="1:6" ht="15">
      <c r="A137" s="4"/>
      <c r="B137" s="15"/>
      <c r="C137" s="10" t="s">
        <v>212</v>
      </c>
      <c r="D137" s="13" t="s">
        <v>13</v>
      </c>
      <c r="E137" s="7" t="s">
        <v>211</v>
      </c>
      <c r="F137" s="14">
        <v>135000</v>
      </c>
    </row>
    <row r="138" spans="1:6" ht="15">
      <c r="A138" s="4"/>
      <c r="B138" s="15"/>
      <c r="C138" s="10" t="s">
        <v>325</v>
      </c>
      <c r="D138" s="13" t="s">
        <v>13</v>
      </c>
      <c r="E138" s="7" t="s">
        <v>213</v>
      </c>
      <c r="F138" s="14">
        <v>300000</v>
      </c>
    </row>
    <row r="139" spans="1:6" ht="15">
      <c r="A139" s="4"/>
      <c r="B139" s="24">
        <v>36</v>
      </c>
      <c r="C139" s="10" t="s">
        <v>215</v>
      </c>
      <c r="D139" s="13"/>
      <c r="E139" s="13" t="s">
        <v>214</v>
      </c>
      <c r="F139" s="8">
        <v>1885000</v>
      </c>
    </row>
    <row r="140" spans="1:6" ht="15">
      <c r="A140" s="4"/>
      <c r="B140" s="10"/>
      <c r="C140" s="11" t="s">
        <v>327</v>
      </c>
      <c r="D140" s="13"/>
      <c r="E140" s="2" t="s">
        <v>216</v>
      </c>
      <c r="F140" s="8">
        <v>265000</v>
      </c>
    </row>
    <row r="141" spans="1:6" ht="15">
      <c r="A141" s="4"/>
      <c r="B141" s="10"/>
      <c r="C141" s="10" t="s">
        <v>217</v>
      </c>
      <c r="D141" s="21" t="s">
        <v>13</v>
      </c>
      <c r="E141" s="7" t="s">
        <v>218</v>
      </c>
      <c r="F141" s="14">
        <v>40000</v>
      </c>
    </row>
    <row r="142" spans="1:6" ht="15">
      <c r="A142" s="4"/>
      <c r="B142" s="10"/>
      <c r="C142" s="10" t="s">
        <v>217</v>
      </c>
      <c r="D142" s="21" t="s">
        <v>26</v>
      </c>
      <c r="E142" s="7" t="s">
        <v>219</v>
      </c>
      <c r="F142" s="14">
        <v>65000</v>
      </c>
    </row>
    <row r="143" spans="1:6" ht="15">
      <c r="A143" s="4"/>
      <c r="B143" s="10"/>
      <c r="C143" s="10" t="s">
        <v>217</v>
      </c>
      <c r="D143" s="21" t="s">
        <v>30</v>
      </c>
      <c r="E143" s="7" t="s">
        <v>220</v>
      </c>
      <c r="F143" s="14">
        <v>80000</v>
      </c>
    </row>
    <row r="144" spans="1:6" ht="15">
      <c r="A144" s="4"/>
      <c r="B144" s="10"/>
      <c r="C144" s="10" t="s">
        <v>217</v>
      </c>
      <c r="D144" s="21" t="s">
        <v>18</v>
      </c>
      <c r="E144" s="7" t="s">
        <v>221</v>
      </c>
      <c r="F144" s="14">
        <v>80000</v>
      </c>
    </row>
    <row r="145" spans="1:6" ht="15">
      <c r="A145" s="4"/>
      <c r="B145" s="10"/>
      <c r="C145" s="11" t="s">
        <v>326</v>
      </c>
      <c r="D145" s="21"/>
      <c r="E145" s="2" t="s">
        <v>222</v>
      </c>
      <c r="F145" s="8">
        <v>145000</v>
      </c>
    </row>
    <row r="146" spans="1:6" ht="15">
      <c r="A146" s="4"/>
      <c r="B146" s="10"/>
      <c r="C146" s="10" t="s">
        <v>223</v>
      </c>
      <c r="D146" s="21" t="s">
        <v>13</v>
      </c>
      <c r="E146" s="7" t="s">
        <v>224</v>
      </c>
      <c r="F146" s="14">
        <v>95000</v>
      </c>
    </row>
    <row r="147" spans="1:6" ht="15">
      <c r="A147" s="4"/>
      <c r="B147" s="10"/>
      <c r="C147" s="10" t="s">
        <v>223</v>
      </c>
      <c r="D147" s="21" t="s">
        <v>26</v>
      </c>
      <c r="E147" s="7" t="s">
        <v>225</v>
      </c>
      <c r="F147" s="14">
        <v>20000</v>
      </c>
    </row>
    <row r="148" spans="1:6" ht="15">
      <c r="A148" s="4"/>
      <c r="B148" s="10"/>
      <c r="C148" s="10" t="s">
        <v>223</v>
      </c>
      <c r="D148" s="21" t="s">
        <v>28</v>
      </c>
      <c r="E148" s="7" t="s">
        <v>226</v>
      </c>
      <c r="F148" s="14">
        <v>30000</v>
      </c>
    </row>
    <row r="149" spans="1:6" ht="15">
      <c r="A149" s="4"/>
      <c r="B149" s="10"/>
      <c r="C149" s="15" t="s">
        <v>227</v>
      </c>
      <c r="D149" s="21"/>
      <c r="E149" s="2" t="s">
        <v>228</v>
      </c>
      <c r="F149" s="8">
        <v>1475000</v>
      </c>
    </row>
    <row r="150" spans="1:6" ht="15">
      <c r="A150" s="4"/>
      <c r="B150" s="10"/>
      <c r="C150" s="10" t="s">
        <v>227</v>
      </c>
      <c r="D150" s="21" t="s">
        <v>28</v>
      </c>
      <c r="E150" s="7" t="s">
        <v>328</v>
      </c>
      <c r="F150" s="14">
        <v>700000</v>
      </c>
    </row>
    <row r="151" spans="1:6" ht="15">
      <c r="A151" s="4"/>
      <c r="B151" s="10"/>
      <c r="C151" s="10" t="s">
        <v>227</v>
      </c>
      <c r="D151" s="21" t="s">
        <v>30</v>
      </c>
      <c r="E151" s="7" t="s">
        <v>229</v>
      </c>
      <c r="F151" s="14">
        <v>100000</v>
      </c>
    </row>
    <row r="152" spans="1:6" ht="15">
      <c r="A152" s="4"/>
      <c r="B152" s="10"/>
      <c r="C152" s="10" t="s">
        <v>227</v>
      </c>
      <c r="D152" s="21" t="s">
        <v>18</v>
      </c>
      <c r="E152" s="7" t="s">
        <v>230</v>
      </c>
      <c r="F152" s="14">
        <v>75000</v>
      </c>
    </row>
    <row r="153" spans="1:6" ht="15">
      <c r="A153" s="4"/>
      <c r="B153" s="10"/>
      <c r="C153" s="10" t="s">
        <v>227</v>
      </c>
      <c r="D153" s="21" t="s">
        <v>40</v>
      </c>
      <c r="E153" s="7" t="s">
        <v>231</v>
      </c>
      <c r="F153" s="14">
        <v>600000</v>
      </c>
    </row>
    <row r="154" spans="1:6" ht="15">
      <c r="A154" s="4"/>
      <c r="B154" s="15">
        <v>37</v>
      </c>
      <c r="C154" s="15" t="s">
        <v>233</v>
      </c>
      <c r="D154" s="13"/>
      <c r="E154" s="13" t="s">
        <v>232</v>
      </c>
      <c r="F154" s="8">
        <v>11430000</v>
      </c>
    </row>
    <row r="155" spans="1:6" ht="15">
      <c r="A155" s="4"/>
      <c r="B155" s="15"/>
      <c r="C155" s="11" t="s">
        <v>233</v>
      </c>
      <c r="D155" s="13"/>
      <c r="E155" s="26" t="s">
        <v>234</v>
      </c>
      <c r="F155" s="8">
        <v>10825000</v>
      </c>
    </row>
    <row r="156" spans="1:6" ht="15">
      <c r="A156" s="4"/>
      <c r="B156" s="10"/>
      <c r="C156" s="15" t="s">
        <v>235</v>
      </c>
      <c r="D156" s="13" t="s">
        <v>13</v>
      </c>
      <c r="E156" s="7" t="s">
        <v>236</v>
      </c>
      <c r="F156" s="14">
        <v>9840000</v>
      </c>
    </row>
    <row r="157" spans="1:6" ht="15">
      <c r="A157" s="4"/>
      <c r="B157" s="10"/>
      <c r="C157" s="15" t="s">
        <v>235</v>
      </c>
      <c r="D157" s="13" t="s">
        <v>26</v>
      </c>
      <c r="E157" s="7" t="s">
        <v>237</v>
      </c>
      <c r="F157" s="14">
        <v>700000</v>
      </c>
    </row>
    <row r="158" spans="1:6" ht="15">
      <c r="A158" s="4"/>
      <c r="B158" s="10"/>
      <c r="C158" s="15" t="s">
        <v>235</v>
      </c>
      <c r="D158" s="13" t="s">
        <v>28</v>
      </c>
      <c r="E158" s="7" t="s">
        <v>329</v>
      </c>
      <c r="F158" s="14">
        <v>30000</v>
      </c>
    </row>
    <row r="159" spans="1:6" ht="15">
      <c r="A159" s="4"/>
      <c r="B159" s="10"/>
      <c r="C159" s="15" t="s">
        <v>235</v>
      </c>
      <c r="D159" s="13" t="s">
        <v>30</v>
      </c>
      <c r="E159" s="7" t="s">
        <v>330</v>
      </c>
      <c r="F159" s="14">
        <v>80000</v>
      </c>
    </row>
    <row r="160" spans="1:6" ht="15">
      <c r="A160" s="4"/>
      <c r="B160" s="10"/>
      <c r="C160" s="15" t="s">
        <v>235</v>
      </c>
      <c r="D160" s="13" t="s">
        <v>18</v>
      </c>
      <c r="E160" s="7" t="s">
        <v>331</v>
      </c>
      <c r="F160" s="14">
        <v>95000</v>
      </c>
    </row>
    <row r="161" spans="1:7" ht="15">
      <c r="A161" s="4"/>
      <c r="B161" s="10"/>
      <c r="C161" s="15" t="s">
        <v>235</v>
      </c>
      <c r="D161" s="13" t="s">
        <v>40</v>
      </c>
      <c r="E161" s="7" t="s">
        <v>239</v>
      </c>
      <c r="F161" s="14">
        <v>80000</v>
      </c>
      <c r="G161" s="28"/>
    </row>
    <row r="162" spans="1:6" ht="15">
      <c r="A162" s="4"/>
      <c r="B162" s="10"/>
      <c r="C162" s="11" t="s">
        <v>233</v>
      </c>
      <c r="D162" s="13"/>
      <c r="E162" s="2" t="s">
        <v>240</v>
      </c>
      <c r="F162" s="8">
        <v>605000</v>
      </c>
    </row>
    <row r="163" spans="1:6" ht="15">
      <c r="A163" s="4"/>
      <c r="B163" s="10"/>
      <c r="C163" s="10" t="s">
        <v>241</v>
      </c>
      <c r="D163" s="21" t="s">
        <v>26</v>
      </c>
      <c r="E163" s="7" t="s">
        <v>243</v>
      </c>
      <c r="F163" s="14">
        <v>225000</v>
      </c>
    </row>
    <row r="164" spans="1:6" ht="15">
      <c r="A164" s="4"/>
      <c r="B164" s="10"/>
      <c r="C164" s="10" t="s">
        <v>241</v>
      </c>
      <c r="D164" s="21" t="s">
        <v>28</v>
      </c>
      <c r="E164" s="7" t="s">
        <v>242</v>
      </c>
      <c r="F164" s="14">
        <v>80000</v>
      </c>
    </row>
    <row r="165" spans="1:6" ht="15">
      <c r="A165" s="4"/>
      <c r="B165" s="10"/>
      <c r="C165" s="10" t="s">
        <v>241</v>
      </c>
      <c r="D165" s="21" t="s">
        <v>18</v>
      </c>
      <c r="E165" s="7" t="s">
        <v>244</v>
      </c>
      <c r="F165" s="14">
        <v>50000</v>
      </c>
    </row>
    <row r="166" spans="1:6" ht="15">
      <c r="A166" s="4"/>
      <c r="B166" s="10"/>
      <c r="C166" s="10" t="s">
        <v>241</v>
      </c>
      <c r="D166" s="21" t="s">
        <v>40</v>
      </c>
      <c r="E166" s="7" t="s">
        <v>332</v>
      </c>
      <c r="F166" s="14">
        <v>250000</v>
      </c>
    </row>
    <row r="167" spans="1:6" ht="15">
      <c r="A167" s="4"/>
      <c r="B167" s="15">
        <v>39</v>
      </c>
      <c r="C167" s="18" t="s">
        <v>245</v>
      </c>
      <c r="D167" s="13"/>
      <c r="E167" s="2" t="s">
        <v>246</v>
      </c>
      <c r="F167" s="8">
        <v>4673000</v>
      </c>
    </row>
    <row r="168" spans="1:6" ht="15">
      <c r="A168" s="4"/>
      <c r="B168" s="15"/>
      <c r="C168" s="15" t="s">
        <v>247</v>
      </c>
      <c r="D168" s="13" t="s">
        <v>13</v>
      </c>
      <c r="E168" s="7" t="s">
        <v>248</v>
      </c>
      <c r="F168" s="14">
        <v>930000</v>
      </c>
    </row>
    <row r="169" spans="1:6" ht="15">
      <c r="A169" s="4"/>
      <c r="B169" s="15"/>
      <c r="C169" s="15" t="s">
        <v>249</v>
      </c>
      <c r="D169" s="13" t="s">
        <v>13</v>
      </c>
      <c r="E169" s="7" t="s">
        <v>250</v>
      </c>
      <c r="F169" s="14">
        <v>1708000</v>
      </c>
    </row>
    <row r="170" spans="1:6" ht="15">
      <c r="A170" s="4"/>
      <c r="B170" s="15"/>
      <c r="C170" s="15" t="s">
        <v>344</v>
      </c>
      <c r="D170" s="13" t="s">
        <v>13</v>
      </c>
      <c r="E170" s="7" t="s">
        <v>345</v>
      </c>
      <c r="F170" s="14">
        <v>100000</v>
      </c>
    </row>
    <row r="171" spans="1:6" ht="15">
      <c r="A171" s="4"/>
      <c r="B171" s="15"/>
      <c r="C171" s="15" t="s">
        <v>251</v>
      </c>
      <c r="D171" s="13" t="s">
        <v>13</v>
      </c>
      <c r="E171" s="7" t="s">
        <v>252</v>
      </c>
      <c r="F171" s="14">
        <v>125000</v>
      </c>
    </row>
    <row r="172" spans="1:6" ht="15">
      <c r="A172" s="4"/>
      <c r="B172" s="15"/>
      <c r="C172" s="15" t="s">
        <v>253</v>
      </c>
      <c r="D172" s="13" t="s">
        <v>13</v>
      </c>
      <c r="E172" s="7" t="s">
        <v>254</v>
      </c>
      <c r="F172" s="14">
        <v>220000</v>
      </c>
    </row>
    <row r="173" spans="1:6" ht="15">
      <c r="A173" s="4"/>
      <c r="B173" s="15"/>
      <c r="C173" s="15" t="s">
        <v>255</v>
      </c>
      <c r="D173" s="13" t="s">
        <v>13</v>
      </c>
      <c r="E173" s="7" t="s">
        <v>256</v>
      </c>
      <c r="F173" s="14">
        <v>470000</v>
      </c>
    </row>
    <row r="174" spans="1:6" ht="15">
      <c r="A174" s="4"/>
      <c r="B174" s="15"/>
      <c r="C174" s="15" t="s">
        <v>257</v>
      </c>
      <c r="D174" s="13" t="s">
        <v>13</v>
      </c>
      <c r="E174" s="7" t="s">
        <v>258</v>
      </c>
      <c r="F174" s="14">
        <v>120000</v>
      </c>
    </row>
    <row r="175" spans="1:6" ht="15">
      <c r="A175" s="4"/>
      <c r="B175" s="15"/>
      <c r="C175" s="15" t="s">
        <v>259</v>
      </c>
      <c r="D175" s="13" t="s">
        <v>13</v>
      </c>
      <c r="E175" s="7" t="s">
        <v>260</v>
      </c>
      <c r="F175" s="14">
        <v>1000000</v>
      </c>
    </row>
    <row r="176" spans="1:6" ht="21">
      <c r="A176" s="27">
        <v>2</v>
      </c>
      <c r="B176" s="6">
        <v>4</v>
      </c>
      <c r="C176" s="10"/>
      <c r="D176" s="13"/>
      <c r="E176" s="2" t="s">
        <v>261</v>
      </c>
      <c r="F176" s="8">
        <v>4960000</v>
      </c>
    </row>
    <row r="177" spans="1:6" ht="15">
      <c r="A177" s="4"/>
      <c r="B177" s="15">
        <v>41</v>
      </c>
      <c r="C177" s="11" t="s">
        <v>262</v>
      </c>
      <c r="D177" s="13"/>
      <c r="E177" s="2" t="s">
        <v>263</v>
      </c>
      <c r="F177" s="8">
        <v>4830000</v>
      </c>
    </row>
    <row r="178" spans="1:6" ht="15">
      <c r="A178" s="4"/>
      <c r="B178" s="15"/>
      <c r="C178" s="15" t="s">
        <v>264</v>
      </c>
      <c r="D178" s="13"/>
      <c r="E178" s="7" t="s">
        <v>265</v>
      </c>
      <c r="F178" s="8">
        <v>4130000</v>
      </c>
    </row>
    <row r="179" spans="1:6" ht="15">
      <c r="A179" s="4"/>
      <c r="B179" s="15"/>
      <c r="C179" s="15" t="s">
        <v>266</v>
      </c>
      <c r="D179" s="13" t="s">
        <v>13</v>
      </c>
      <c r="E179" s="7" t="s">
        <v>267</v>
      </c>
      <c r="F179" s="14">
        <v>4000000</v>
      </c>
    </row>
    <row r="180" spans="1:6" ht="15">
      <c r="A180" s="4"/>
      <c r="B180" s="15"/>
      <c r="C180" s="15" t="s">
        <v>266</v>
      </c>
      <c r="D180" s="13" t="s">
        <v>26</v>
      </c>
      <c r="E180" s="7" t="s">
        <v>268</v>
      </c>
      <c r="F180" s="14">
        <v>130000</v>
      </c>
    </row>
    <row r="181" spans="1:6" ht="15">
      <c r="A181" s="4"/>
      <c r="B181" s="15"/>
      <c r="C181" s="15" t="s">
        <v>269</v>
      </c>
      <c r="D181" s="13"/>
      <c r="E181" s="2" t="s">
        <v>270</v>
      </c>
      <c r="F181" s="8">
        <v>700000</v>
      </c>
    </row>
    <row r="182" spans="1:6" ht="15">
      <c r="A182" s="4"/>
      <c r="B182" s="15"/>
      <c r="C182" s="15" t="s">
        <v>269</v>
      </c>
      <c r="D182" s="13" t="s">
        <v>13</v>
      </c>
      <c r="E182" s="7" t="s">
        <v>271</v>
      </c>
      <c r="F182" s="14">
        <v>600000</v>
      </c>
    </row>
    <row r="183" spans="1:6" ht="15">
      <c r="A183" s="4"/>
      <c r="B183" s="15"/>
      <c r="C183" s="15" t="s">
        <v>269</v>
      </c>
      <c r="D183" s="13" t="s">
        <v>26</v>
      </c>
      <c r="E183" s="20" t="s">
        <v>272</v>
      </c>
      <c r="F183" s="28">
        <v>100000</v>
      </c>
    </row>
    <row r="184" spans="1:6" ht="15">
      <c r="A184" s="4"/>
      <c r="B184" s="15">
        <v>47</v>
      </c>
      <c r="C184" s="11" t="s">
        <v>273</v>
      </c>
      <c r="D184" s="13"/>
      <c r="E184" s="2" t="s">
        <v>274</v>
      </c>
      <c r="F184" s="8">
        <v>130000</v>
      </c>
    </row>
    <row r="185" spans="1:6" ht="15">
      <c r="A185" s="4"/>
      <c r="B185" s="15"/>
      <c r="C185" s="15" t="s">
        <v>275</v>
      </c>
      <c r="D185" s="13" t="s">
        <v>13</v>
      </c>
      <c r="E185" s="7" t="s">
        <v>276</v>
      </c>
      <c r="F185" s="14">
        <v>130000</v>
      </c>
    </row>
    <row r="186" spans="1:6" ht="18.75">
      <c r="A186" s="38">
        <v>2</v>
      </c>
      <c r="B186" s="37">
        <v>6</v>
      </c>
      <c r="C186" s="15"/>
      <c r="D186" s="13"/>
      <c r="E186" s="2" t="s">
        <v>277</v>
      </c>
      <c r="F186" s="8">
        <v>61570000</v>
      </c>
    </row>
    <row r="187" spans="1:6" ht="15">
      <c r="A187" s="4"/>
      <c r="B187" s="15">
        <v>61</v>
      </c>
      <c r="C187" s="11" t="s">
        <v>278</v>
      </c>
      <c r="D187" s="13"/>
      <c r="E187" s="2" t="s">
        <v>279</v>
      </c>
      <c r="F187" s="8">
        <v>25100000</v>
      </c>
    </row>
    <row r="188" spans="1:6" ht="15">
      <c r="A188" s="4"/>
      <c r="B188" s="15"/>
      <c r="C188" s="10" t="s">
        <v>280</v>
      </c>
      <c r="D188" s="21" t="s">
        <v>13</v>
      </c>
      <c r="E188" s="7" t="s">
        <v>281</v>
      </c>
      <c r="F188" s="14">
        <v>3500000</v>
      </c>
    </row>
    <row r="189" spans="1:6" ht="15">
      <c r="A189" s="4"/>
      <c r="B189" s="15"/>
      <c r="C189" s="10" t="s">
        <v>282</v>
      </c>
      <c r="D189" s="21" t="s">
        <v>13</v>
      </c>
      <c r="E189" s="7" t="s">
        <v>283</v>
      </c>
      <c r="F189" s="14">
        <v>20000000</v>
      </c>
    </row>
    <row r="190" spans="1:6" ht="15">
      <c r="A190" s="4"/>
      <c r="B190" s="15"/>
      <c r="C190" s="10" t="s">
        <v>284</v>
      </c>
      <c r="D190" s="21" t="s">
        <v>26</v>
      </c>
      <c r="E190" s="7" t="s">
        <v>333</v>
      </c>
      <c r="F190" s="14">
        <v>1400000</v>
      </c>
    </row>
    <row r="191" spans="1:6" ht="15">
      <c r="A191" s="4"/>
      <c r="B191" s="15"/>
      <c r="C191" s="10" t="s">
        <v>334</v>
      </c>
      <c r="D191" s="21" t="s">
        <v>13</v>
      </c>
      <c r="E191" s="7" t="s">
        <v>285</v>
      </c>
      <c r="F191" s="14">
        <v>200000</v>
      </c>
    </row>
    <row r="192" spans="1:6" ht="15">
      <c r="A192" s="4"/>
      <c r="B192" s="15">
        <v>62</v>
      </c>
      <c r="C192" s="11" t="s">
        <v>286</v>
      </c>
      <c r="D192" s="13"/>
      <c r="E192" s="2" t="s">
        <v>287</v>
      </c>
      <c r="F192" s="8">
        <v>600000</v>
      </c>
    </row>
    <row r="193" spans="1:6" ht="15">
      <c r="A193" s="4"/>
      <c r="B193" s="15"/>
      <c r="C193" s="10" t="s">
        <v>288</v>
      </c>
      <c r="D193" s="21" t="s">
        <v>13</v>
      </c>
      <c r="E193" s="7" t="s">
        <v>289</v>
      </c>
      <c r="F193" s="14">
        <v>200000</v>
      </c>
    </row>
    <row r="194" spans="1:6" ht="15">
      <c r="A194" s="4"/>
      <c r="B194" s="10"/>
      <c r="C194" s="10" t="s">
        <v>290</v>
      </c>
      <c r="D194" s="21" t="s">
        <v>13</v>
      </c>
      <c r="E194" s="7" t="s">
        <v>291</v>
      </c>
      <c r="F194" s="14">
        <v>200000</v>
      </c>
    </row>
    <row r="195" spans="1:6" ht="15">
      <c r="A195" s="4"/>
      <c r="B195" s="10"/>
      <c r="C195" s="10" t="s">
        <v>292</v>
      </c>
      <c r="D195" s="21" t="s">
        <v>13</v>
      </c>
      <c r="E195" s="7" t="s">
        <v>293</v>
      </c>
      <c r="F195" s="14">
        <v>200000</v>
      </c>
    </row>
    <row r="196" spans="1:6" ht="15">
      <c r="A196" s="4"/>
      <c r="B196" s="10">
        <v>63</v>
      </c>
      <c r="C196" s="15" t="s">
        <v>335</v>
      </c>
      <c r="D196" s="21"/>
      <c r="E196" s="2" t="s">
        <v>336</v>
      </c>
      <c r="F196" s="8">
        <v>50000</v>
      </c>
    </row>
    <row r="197" spans="1:6" ht="15">
      <c r="A197" s="4"/>
      <c r="B197" s="10"/>
      <c r="C197" s="10" t="s">
        <v>335</v>
      </c>
      <c r="D197" s="21" t="s">
        <v>13</v>
      </c>
      <c r="E197" s="7" t="s">
        <v>337</v>
      </c>
      <c r="F197" s="14">
        <v>50000</v>
      </c>
    </row>
    <row r="198" spans="1:6" ht="15">
      <c r="A198" s="4"/>
      <c r="B198" s="15">
        <v>64</v>
      </c>
      <c r="C198" s="11" t="s">
        <v>294</v>
      </c>
      <c r="D198" s="21"/>
      <c r="E198" s="2" t="s">
        <v>295</v>
      </c>
      <c r="F198" s="8">
        <v>17350000</v>
      </c>
    </row>
    <row r="199" spans="1:6" ht="15">
      <c r="A199" s="4"/>
      <c r="B199" s="10"/>
      <c r="C199" s="10" t="s">
        <v>296</v>
      </c>
      <c r="D199" s="21" t="s">
        <v>13</v>
      </c>
      <c r="E199" s="7" t="s">
        <v>297</v>
      </c>
      <c r="F199" s="29">
        <v>17300000</v>
      </c>
    </row>
    <row r="200" spans="1:6" ht="15">
      <c r="A200" s="4"/>
      <c r="B200" s="10"/>
      <c r="C200" s="10" t="s">
        <v>298</v>
      </c>
      <c r="D200" s="21" t="s">
        <v>13</v>
      </c>
      <c r="E200" s="7" t="s">
        <v>299</v>
      </c>
      <c r="F200" s="29">
        <v>50000</v>
      </c>
    </row>
    <row r="201" spans="1:6" ht="15">
      <c r="A201" s="4"/>
      <c r="B201" s="10"/>
      <c r="C201" s="11" t="s">
        <v>300</v>
      </c>
      <c r="D201" s="21"/>
      <c r="E201" s="2" t="s">
        <v>301</v>
      </c>
      <c r="F201" s="30">
        <v>2950000</v>
      </c>
    </row>
    <row r="202" spans="1:6" ht="15">
      <c r="A202" s="4"/>
      <c r="B202" s="10"/>
      <c r="C202" s="10" t="s">
        <v>302</v>
      </c>
      <c r="D202" s="21" t="s">
        <v>13</v>
      </c>
      <c r="E202" s="7" t="s">
        <v>303</v>
      </c>
      <c r="F202" s="29">
        <v>700000</v>
      </c>
    </row>
    <row r="203" spans="1:6" ht="15">
      <c r="A203" s="4"/>
      <c r="B203" s="10"/>
      <c r="C203" s="10" t="s">
        <v>304</v>
      </c>
      <c r="D203" s="21" t="s">
        <v>13</v>
      </c>
      <c r="E203" s="7" t="s">
        <v>305</v>
      </c>
      <c r="F203" s="29">
        <v>800000</v>
      </c>
    </row>
    <row r="204" spans="1:6" ht="15">
      <c r="A204" s="4"/>
      <c r="B204" s="10"/>
      <c r="C204" s="10" t="s">
        <v>306</v>
      </c>
      <c r="D204" s="21" t="s">
        <v>13</v>
      </c>
      <c r="E204" s="7" t="s">
        <v>307</v>
      </c>
      <c r="F204" s="29">
        <v>1450000</v>
      </c>
    </row>
    <row r="205" spans="1:6" ht="15">
      <c r="A205" s="4"/>
      <c r="B205" s="10">
        <v>68</v>
      </c>
      <c r="C205" s="15"/>
      <c r="D205" s="21"/>
      <c r="E205" s="2" t="s">
        <v>308</v>
      </c>
      <c r="F205" s="8">
        <v>15020000</v>
      </c>
    </row>
    <row r="206" spans="1:6" ht="15">
      <c r="A206" s="4"/>
      <c r="B206" s="10"/>
      <c r="C206" s="11" t="s">
        <v>309</v>
      </c>
      <c r="D206" s="21"/>
      <c r="E206" s="2" t="s">
        <v>338</v>
      </c>
      <c r="F206" s="8">
        <v>12010000</v>
      </c>
    </row>
    <row r="207" spans="1:6" ht="15">
      <c r="A207" s="4"/>
      <c r="B207" s="10"/>
      <c r="C207" s="10" t="s">
        <v>311</v>
      </c>
      <c r="D207" s="21" t="s">
        <v>13</v>
      </c>
      <c r="E207" s="7" t="s">
        <v>339</v>
      </c>
      <c r="F207" s="14">
        <v>12000000</v>
      </c>
    </row>
    <row r="208" spans="1:6" ht="15">
      <c r="A208" s="4"/>
      <c r="B208" s="10"/>
      <c r="C208" s="10" t="s">
        <v>311</v>
      </c>
      <c r="D208" s="21" t="s">
        <v>26</v>
      </c>
      <c r="E208" s="7" t="s">
        <v>313</v>
      </c>
      <c r="F208" s="14">
        <v>10000</v>
      </c>
    </row>
    <row r="209" spans="1:6" ht="15">
      <c r="A209" s="4"/>
      <c r="B209" s="10"/>
      <c r="C209" s="15" t="s">
        <v>314</v>
      </c>
      <c r="D209" s="21"/>
      <c r="E209" s="2" t="s">
        <v>315</v>
      </c>
      <c r="F209" s="8">
        <v>3010000</v>
      </c>
    </row>
    <row r="210" spans="1:6" ht="15">
      <c r="A210" s="4"/>
      <c r="B210" s="10"/>
      <c r="C210" s="10" t="s">
        <v>316</v>
      </c>
      <c r="D210" s="21" t="s">
        <v>13</v>
      </c>
      <c r="E210" s="7" t="s">
        <v>317</v>
      </c>
      <c r="F210" s="14">
        <v>3000000</v>
      </c>
    </row>
    <row r="211" spans="1:6" ht="15">
      <c r="A211" s="4"/>
      <c r="B211" s="10">
        <v>69</v>
      </c>
      <c r="C211" s="10" t="s">
        <v>318</v>
      </c>
      <c r="D211" s="21" t="s">
        <v>13</v>
      </c>
      <c r="E211" s="7" t="s">
        <v>340</v>
      </c>
      <c r="F211" s="14">
        <v>10000</v>
      </c>
    </row>
    <row r="212" spans="1:6" ht="15">
      <c r="A212" s="4"/>
      <c r="B212" s="10"/>
      <c r="C212" s="15" t="s">
        <v>349</v>
      </c>
      <c r="D212" s="13"/>
      <c r="E212" s="2" t="s">
        <v>347</v>
      </c>
      <c r="F212" s="8">
        <v>500000</v>
      </c>
    </row>
    <row r="213" spans="1:6" ht="15">
      <c r="A213" s="4"/>
      <c r="B213" s="10"/>
      <c r="C213" s="10" t="s">
        <v>346</v>
      </c>
      <c r="D213" s="21"/>
      <c r="E213" s="7" t="s">
        <v>348</v>
      </c>
      <c r="F213" s="14">
        <v>500000</v>
      </c>
    </row>
    <row r="214" spans="1:6" ht="18.75">
      <c r="A214" s="36">
        <v>2</v>
      </c>
      <c r="B214" s="37">
        <v>7</v>
      </c>
      <c r="C214" s="10"/>
      <c r="D214" s="21"/>
      <c r="E214" s="2" t="s">
        <v>341</v>
      </c>
      <c r="F214" s="8">
        <v>14008207</v>
      </c>
    </row>
    <row r="215" spans="1:6" ht="18" customHeight="1">
      <c r="A215" s="35"/>
      <c r="B215" s="37"/>
      <c r="C215" s="10" t="s">
        <v>342</v>
      </c>
      <c r="D215" s="21" t="s">
        <v>13</v>
      </c>
      <c r="E215" s="7" t="s">
        <v>343</v>
      </c>
      <c r="F215" s="14">
        <v>14008207</v>
      </c>
    </row>
    <row r="216" spans="1:6" ht="15">
      <c r="A216" s="4"/>
      <c r="B216" s="10"/>
      <c r="C216" s="10"/>
      <c r="D216" s="21"/>
      <c r="E216" s="7"/>
      <c r="F216" s="14"/>
    </row>
    <row r="217" spans="1:6" ht="15.75" thickBot="1">
      <c r="A217" s="4"/>
      <c r="B217" s="31"/>
      <c r="C217" s="32"/>
      <c r="D217" s="34"/>
      <c r="E217" s="2" t="s">
        <v>319</v>
      </c>
      <c r="F217" s="33">
        <v>1366660777.0000002</v>
      </c>
    </row>
    <row r="218" spans="1:6" ht="15.75" thickTop="1">
      <c r="A218" s="4"/>
      <c r="B218" s="31"/>
      <c r="C218" s="32"/>
      <c r="D218" s="34"/>
      <c r="E218" s="2"/>
      <c r="F218" s="8"/>
    </row>
  </sheetData>
  <sheetProtection/>
  <mergeCells count="4">
    <mergeCell ref="A1:F1"/>
    <mergeCell ref="A3:F3"/>
    <mergeCell ref="A4:F4"/>
    <mergeCell ref="C2:F2"/>
  </mergeCells>
  <printOptions/>
  <pageMargins left="0.5118110236220472" right="0.5118110236220472" top="0.5511811023622047" bottom="0.5511811023622047" header="0.11811023622047245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C1">
      <selection activeCell="K15" sqref="K15"/>
    </sheetView>
  </sheetViews>
  <sheetFormatPr defaultColWidth="11.421875" defaultRowHeight="15"/>
  <cols>
    <col min="1" max="1" width="7.28125" style="0" hidden="1" customWidth="1"/>
    <col min="2" max="2" width="7.7109375" style="0" hidden="1" customWidth="1"/>
    <col min="3" max="3" width="6.140625" style="0" customWidth="1"/>
    <col min="4" max="4" width="7.421875" style="0" hidden="1" customWidth="1"/>
    <col min="5" max="5" width="48.140625" style="0" customWidth="1"/>
    <col min="6" max="8" width="14.421875" style="0" hidden="1" customWidth="1"/>
    <col min="9" max="9" width="17.00390625" style="0" customWidth="1"/>
    <col min="10" max="10" width="16.8515625" style="0" bestFit="1" customWidth="1"/>
    <col min="11" max="11" width="14.140625" style="0" bestFit="1" customWidth="1"/>
  </cols>
  <sheetData>
    <row r="1" spans="1:9" ht="2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5" t="s">
        <v>371</v>
      </c>
      <c r="B3" s="45"/>
      <c r="C3" s="45"/>
      <c r="D3" s="45"/>
      <c r="E3" s="45"/>
      <c r="F3" s="45"/>
      <c r="G3" s="45"/>
      <c r="H3" s="45"/>
      <c r="I3" s="45"/>
    </row>
    <row r="4" spans="1:9" ht="15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350</v>
      </c>
      <c r="G4" s="3" t="s">
        <v>351</v>
      </c>
      <c r="H4" s="3" t="s">
        <v>352</v>
      </c>
      <c r="I4" s="3" t="s">
        <v>7</v>
      </c>
    </row>
    <row r="5" spans="1:9" ht="15">
      <c r="A5" s="4"/>
      <c r="B5" s="2"/>
      <c r="C5" s="2"/>
      <c r="D5" s="2"/>
      <c r="E5" s="3"/>
      <c r="F5" s="3"/>
      <c r="G5" s="3"/>
      <c r="H5" s="3"/>
      <c r="I5" s="3"/>
    </row>
    <row r="6" spans="1:9" ht="15">
      <c r="A6" s="9">
        <v>21</v>
      </c>
      <c r="B6" s="10"/>
      <c r="C6" s="7"/>
      <c r="D6" s="7"/>
      <c r="E6" s="2" t="s">
        <v>353</v>
      </c>
      <c r="F6" s="8">
        <f>F7+F24+F32+F38+F44+F33</f>
        <v>65659189</v>
      </c>
      <c r="G6" s="8">
        <f>G7+G24+G32+G38+G44+G33</f>
        <v>65659189</v>
      </c>
      <c r="H6" s="8">
        <f>H7+H24+H32+H38+H44+H33</f>
        <v>65659189</v>
      </c>
      <c r="I6" s="8">
        <f aca="true" t="shared" si="0" ref="I6:I12">SUM(F6:H6)</f>
        <v>196977567</v>
      </c>
    </row>
    <row r="7" spans="1:10" ht="15">
      <c r="A7" s="9"/>
      <c r="B7" s="15">
        <v>11</v>
      </c>
      <c r="C7" s="11" t="s">
        <v>10</v>
      </c>
      <c r="D7" s="7"/>
      <c r="E7" s="2" t="s">
        <v>354</v>
      </c>
      <c r="F7" s="8">
        <f>F8+F10+F15+F19</f>
        <v>55544246</v>
      </c>
      <c r="G7" s="8">
        <f>G8+G10+G15+G19</f>
        <v>55544246</v>
      </c>
      <c r="H7" s="8">
        <f>H8+H10+H15+H19</f>
        <v>55544246</v>
      </c>
      <c r="I7" s="8">
        <f t="shared" si="0"/>
        <v>166632738</v>
      </c>
      <c r="J7" s="28"/>
    </row>
    <row r="8" spans="1:10" ht="15">
      <c r="A8" s="4"/>
      <c r="B8" s="10"/>
      <c r="C8" s="7" t="s">
        <v>355</v>
      </c>
      <c r="D8" s="7"/>
      <c r="E8" s="2" t="s">
        <v>11</v>
      </c>
      <c r="F8" s="8">
        <f>F9</f>
        <v>46320758</v>
      </c>
      <c r="G8" s="12">
        <f>G9</f>
        <v>46320758</v>
      </c>
      <c r="H8" s="8">
        <f>G9</f>
        <v>46320758</v>
      </c>
      <c r="I8" s="8">
        <f t="shared" si="0"/>
        <v>138962274</v>
      </c>
      <c r="J8" s="28"/>
    </row>
    <row r="9" spans="1:9" ht="15">
      <c r="A9" s="4"/>
      <c r="B9" s="10"/>
      <c r="C9" s="10" t="s">
        <v>12</v>
      </c>
      <c r="D9" s="13" t="s">
        <v>13</v>
      </c>
      <c r="E9" s="7" t="s">
        <v>14</v>
      </c>
      <c r="F9" s="14">
        <f>46320758</f>
        <v>46320758</v>
      </c>
      <c r="G9" s="14">
        <f>46320758</f>
        <v>46320758</v>
      </c>
      <c r="H9" s="14">
        <f>46320758</f>
        <v>46320758</v>
      </c>
      <c r="I9" s="14">
        <f t="shared" si="0"/>
        <v>138962274</v>
      </c>
    </row>
    <row r="10" spans="1:9" ht="15">
      <c r="A10" s="4"/>
      <c r="B10" s="10"/>
      <c r="C10" s="15" t="s">
        <v>15</v>
      </c>
      <c r="D10" s="13"/>
      <c r="E10" s="2" t="s">
        <v>16</v>
      </c>
      <c r="F10" s="8">
        <f>F11+F12+F13+F14</f>
        <v>9166000</v>
      </c>
      <c r="G10" s="8">
        <f>G11+G12+G13+G14</f>
        <v>9166000</v>
      </c>
      <c r="H10" s="8">
        <f>H11+H12+H13+H14</f>
        <v>9166000</v>
      </c>
      <c r="I10" s="8">
        <f t="shared" si="0"/>
        <v>27498000</v>
      </c>
    </row>
    <row r="11" spans="1:11" ht="15">
      <c r="A11" s="4"/>
      <c r="B11" s="10"/>
      <c r="C11" s="10" t="s">
        <v>15</v>
      </c>
      <c r="D11" s="13" t="s">
        <v>13</v>
      </c>
      <c r="E11" s="7" t="s">
        <v>17</v>
      </c>
      <c r="F11" s="14">
        <v>9166000</v>
      </c>
      <c r="G11" s="14">
        <v>9166000</v>
      </c>
      <c r="H11" s="14">
        <v>9166000</v>
      </c>
      <c r="I11" s="14">
        <f t="shared" si="0"/>
        <v>27498000</v>
      </c>
      <c r="K11" s="28"/>
    </row>
    <row r="12" spans="1:9" ht="15">
      <c r="A12" s="4"/>
      <c r="B12" s="10"/>
      <c r="C12" s="10" t="s">
        <v>15</v>
      </c>
      <c r="D12" s="13" t="s">
        <v>18</v>
      </c>
      <c r="E12" s="7" t="s">
        <v>356</v>
      </c>
      <c r="F12" s="14"/>
      <c r="G12" s="14"/>
      <c r="H12" s="14"/>
      <c r="I12" s="14">
        <f t="shared" si="0"/>
        <v>0</v>
      </c>
    </row>
    <row r="13" spans="1:9" ht="15">
      <c r="A13" s="4"/>
      <c r="B13" s="10"/>
      <c r="C13" s="15" t="s">
        <v>20</v>
      </c>
      <c r="D13" s="13"/>
      <c r="E13" s="7" t="s">
        <v>357</v>
      </c>
      <c r="F13" s="14">
        <v>0</v>
      </c>
      <c r="G13" s="14">
        <v>0</v>
      </c>
      <c r="H13" s="14">
        <v>0</v>
      </c>
      <c r="I13" s="14"/>
    </row>
    <row r="14" spans="1:9" ht="15">
      <c r="A14" s="4"/>
      <c r="B14" s="10"/>
      <c r="C14" s="10" t="s">
        <v>20</v>
      </c>
      <c r="D14" s="13" t="s">
        <v>13</v>
      </c>
      <c r="E14" s="7" t="s">
        <v>19</v>
      </c>
      <c r="F14" s="14"/>
      <c r="G14" s="14"/>
      <c r="H14" s="14"/>
      <c r="I14" s="14">
        <f>SUM(F14:H14)</f>
        <v>0</v>
      </c>
    </row>
    <row r="15" spans="1:9" ht="15">
      <c r="A15" s="4"/>
      <c r="B15" s="10"/>
      <c r="C15" s="10" t="s">
        <v>22</v>
      </c>
      <c r="D15" s="13"/>
      <c r="E15" s="2" t="s">
        <v>21</v>
      </c>
      <c r="F15" s="8">
        <f>F16</f>
        <v>57488</v>
      </c>
      <c r="G15" s="8">
        <f>G16</f>
        <v>57488</v>
      </c>
      <c r="H15" s="8">
        <f>H16</f>
        <v>57488</v>
      </c>
      <c r="I15" s="8">
        <f>SUM(F15:H15)</f>
        <v>172464</v>
      </c>
    </row>
    <row r="16" spans="1:9" ht="15">
      <c r="A16" s="4"/>
      <c r="B16" s="10"/>
      <c r="C16" s="10" t="s">
        <v>22</v>
      </c>
      <c r="D16" s="13" t="s">
        <v>13</v>
      </c>
      <c r="E16" s="7" t="s">
        <v>21</v>
      </c>
      <c r="F16" s="14">
        <v>57488</v>
      </c>
      <c r="G16" s="14">
        <v>57488</v>
      </c>
      <c r="H16" s="14">
        <v>57488</v>
      </c>
      <c r="I16" s="14">
        <f>SUM(F16:H16)</f>
        <v>172464</v>
      </c>
    </row>
    <row r="17" spans="1:9" ht="15">
      <c r="A17" s="4"/>
      <c r="B17" s="10"/>
      <c r="C17" s="15" t="s">
        <v>22</v>
      </c>
      <c r="D17" s="15"/>
      <c r="E17" s="2" t="s">
        <v>358</v>
      </c>
      <c r="F17" s="8"/>
      <c r="G17" s="8"/>
      <c r="H17" s="8"/>
      <c r="I17" s="8">
        <f>SUM(F17:H17)</f>
        <v>0</v>
      </c>
    </row>
    <row r="18" spans="1:9" ht="15">
      <c r="A18" s="4"/>
      <c r="B18" s="10"/>
      <c r="C18" s="15"/>
      <c r="D18" s="10" t="s">
        <v>359</v>
      </c>
      <c r="E18" s="7" t="s">
        <v>358</v>
      </c>
      <c r="F18" s="8"/>
      <c r="G18" s="8"/>
      <c r="H18" s="8"/>
      <c r="I18" s="8"/>
    </row>
    <row r="19" spans="1:9" ht="15">
      <c r="A19" s="4"/>
      <c r="B19" s="10"/>
      <c r="C19" s="15">
        <v>115</v>
      </c>
      <c r="D19" s="15"/>
      <c r="E19" s="2" t="s">
        <v>25</v>
      </c>
      <c r="F19" s="8">
        <f>F20+F21+F22+F23</f>
        <v>0</v>
      </c>
      <c r="G19" s="8">
        <f>G20+G21+G22+G23</f>
        <v>0</v>
      </c>
      <c r="H19" s="8">
        <f>H20+H21+H22+H23</f>
        <v>0</v>
      </c>
      <c r="I19" s="8">
        <f aca="true" t="shared" si="1" ref="I19:I33">SUM(F19:H19)</f>
        <v>0</v>
      </c>
    </row>
    <row r="20" spans="1:9" ht="15">
      <c r="A20" s="4"/>
      <c r="B20" s="10"/>
      <c r="C20" s="15"/>
      <c r="D20" s="10">
        <v>115.01</v>
      </c>
      <c r="E20" s="7" t="s">
        <v>25</v>
      </c>
      <c r="F20" s="14">
        <v>0</v>
      </c>
      <c r="G20" s="14"/>
      <c r="H20" s="14"/>
      <c r="I20" s="14">
        <f t="shared" si="1"/>
        <v>0</v>
      </c>
    </row>
    <row r="21" spans="1:9" ht="15">
      <c r="A21" s="4"/>
      <c r="B21" s="10"/>
      <c r="C21" s="15"/>
      <c r="D21" s="10">
        <v>1152</v>
      </c>
      <c r="E21" s="7" t="s">
        <v>27</v>
      </c>
      <c r="F21" s="14"/>
      <c r="G21" s="14"/>
      <c r="H21" s="14"/>
      <c r="I21" s="14">
        <f t="shared" si="1"/>
        <v>0</v>
      </c>
    </row>
    <row r="22" spans="1:9" ht="15">
      <c r="A22" s="4"/>
      <c r="B22" s="10"/>
      <c r="C22" s="15"/>
      <c r="D22" s="10">
        <v>115.03</v>
      </c>
      <c r="E22" s="7" t="s">
        <v>29</v>
      </c>
      <c r="F22" s="14"/>
      <c r="G22" s="14"/>
      <c r="H22" s="14"/>
      <c r="I22" s="14">
        <f t="shared" si="1"/>
        <v>0</v>
      </c>
    </row>
    <row r="23" spans="1:9" ht="15">
      <c r="A23" s="4"/>
      <c r="B23" s="10"/>
      <c r="C23" s="15"/>
      <c r="D23" s="10">
        <v>115.04</v>
      </c>
      <c r="E23" s="7" t="s">
        <v>31</v>
      </c>
      <c r="F23" s="14"/>
      <c r="G23" s="14"/>
      <c r="H23" s="14"/>
      <c r="I23" s="14">
        <f t="shared" si="1"/>
        <v>0</v>
      </c>
    </row>
    <row r="24" spans="1:10" ht="15">
      <c r="A24" s="4"/>
      <c r="B24" s="15">
        <v>12</v>
      </c>
      <c r="C24" s="15"/>
      <c r="D24" s="10"/>
      <c r="E24" s="2" t="s">
        <v>33</v>
      </c>
      <c r="F24" s="8">
        <f>F25+F32</f>
        <v>800000</v>
      </c>
      <c r="G24" s="8">
        <f>G25+G32</f>
        <v>800000</v>
      </c>
      <c r="H24" s="8">
        <f>H25+H32</f>
        <v>800000</v>
      </c>
      <c r="I24" s="8">
        <f t="shared" si="1"/>
        <v>2400000</v>
      </c>
      <c r="J24" s="28"/>
    </row>
    <row r="25" spans="1:10" ht="15">
      <c r="A25" s="4"/>
      <c r="B25" s="15"/>
      <c r="C25" s="15">
        <v>122</v>
      </c>
      <c r="D25" s="10"/>
      <c r="E25" s="2" t="s">
        <v>35</v>
      </c>
      <c r="F25" s="8">
        <f>SUM(F26:F31)</f>
        <v>800000</v>
      </c>
      <c r="G25" s="8">
        <f>SUM(G26:G31)</f>
        <v>800000</v>
      </c>
      <c r="H25" s="8">
        <f>SUM(H26:H31)</f>
        <v>800000</v>
      </c>
      <c r="I25" s="8">
        <f t="shared" si="1"/>
        <v>2400000</v>
      </c>
      <c r="J25" s="28"/>
    </row>
    <row r="26" spans="1:9" ht="15">
      <c r="A26" s="4"/>
      <c r="B26" s="10"/>
      <c r="C26" s="10"/>
      <c r="D26" s="10">
        <v>122.02</v>
      </c>
      <c r="E26" s="7" t="s">
        <v>36</v>
      </c>
      <c r="F26" s="14"/>
      <c r="G26" s="14"/>
      <c r="H26" s="14"/>
      <c r="I26" s="14">
        <f t="shared" si="1"/>
        <v>0</v>
      </c>
    </row>
    <row r="27" spans="1:9" ht="15">
      <c r="A27" s="4"/>
      <c r="B27" s="10"/>
      <c r="C27" s="10"/>
      <c r="D27" s="10">
        <v>122.03</v>
      </c>
      <c r="E27" s="7" t="s">
        <v>37</v>
      </c>
      <c r="F27" s="14"/>
      <c r="G27" s="14"/>
      <c r="H27" s="14"/>
      <c r="I27" s="14">
        <f t="shared" si="1"/>
        <v>0</v>
      </c>
    </row>
    <row r="28" spans="1:10" ht="15">
      <c r="A28" s="4"/>
      <c r="B28" s="10"/>
      <c r="C28" s="10"/>
      <c r="D28" s="10">
        <v>122.04</v>
      </c>
      <c r="E28" s="7" t="s">
        <v>38</v>
      </c>
      <c r="F28" s="14"/>
      <c r="G28" s="14"/>
      <c r="H28" s="14"/>
      <c r="I28" s="14">
        <f t="shared" si="1"/>
        <v>0</v>
      </c>
      <c r="J28" s="28"/>
    </row>
    <row r="29" spans="1:10" ht="15">
      <c r="A29" s="4"/>
      <c r="B29" s="10"/>
      <c r="C29" s="10"/>
      <c r="D29" s="10">
        <v>1225</v>
      </c>
      <c r="E29" s="7" t="s">
        <v>39</v>
      </c>
      <c r="F29" s="14">
        <v>800000</v>
      </c>
      <c r="G29" s="14">
        <v>800000</v>
      </c>
      <c r="H29" s="14">
        <v>800000</v>
      </c>
      <c r="I29" s="14">
        <f t="shared" si="1"/>
        <v>2400000</v>
      </c>
      <c r="J29" s="28"/>
    </row>
    <row r="30" spans="1:9" ht="15">
      <c r="A30" s="4"/>
      <c r="B30" s="10"/>
      <c r="C30" s="10"/>
      <c r="D30" s="10">
        <v>122.06</v>
      </c>
      <c r="E30" s="7" t="s">
        <v>41</v>
      </c>
      <c r="F30" s="14"/>
      <c r="G30" s="14">
        <v>0</v>
      </c>
      <c r="H30" s="14"/>
      <c r="I30" s="14">
        <f t="shared" si="1"/>
        <v>0</v>
      </c>
    </row>
    <row r="31" spans="1:10" ht="15">
      <c r="A31" s="4"/>
      <c r="B31" s="10"/>
      <c r="C31" s="10"/>
      <c r="D31" s="10">
        <v>122.09</v>
      </c>
      <c r="E31" s="7" t="s">
        <v>43</v>
      </c>
      <c r="F31" s="14"/>
      <c r="G31" s="14"/>
      <c r="H31" s="14"/>
      <c r="I31" s="14">
        <f t="shared" si="1"/>
        <v>0</v>
      </c>
      <c r="J31" s="28"/>
    </row>
    <row r="32" spans="1:9" ht="15">
      <c r="A32" s="4"/>
      <c r="B32" s="10"/>
      <c r="C32" s="15">
        <v>123</v>
      </c>
      <c r="D32" s="15"/>
      <c r="E32" s="2" t="s">
        <v>45</v>
      </c>
      <c r="F32" s="8"/>
      <c r="G32" s="8"/>
      <c r="H32" s="8"/>
      <c r="I32" s="8">
        <f t="shared" si="1"/>
        <v>0</v>
      </c>
    </row>
    <row r="33" spans="1:9" ht="15">
      <c r="A33" s="4"/>
      <c r="B33" s="15">
        <v>13</v>
      </c>
      <c r="D33" s="10"/>
      <c r="E33" s="2" t="s">
        <v>47</v>
      </c>
      <c r="F33" s="8">
        <f>SUM(F35:F36)</f>
        <v>0</v>
      </c>
      <c r="G33" s="8">
        <f>SUM(G35:G36)</f>
        <v>0</v>
      </c>
      <c r="H33" s="8">
        <f>SUM(H35:H36)</f>
        <v>0</v>
      </c>
      <c r="I33" s="8">
        <f t="shared" si="1"/>
        <v>0</v>
      </c>
    </row>
    <row r="34" spans="1:9" ht="15">
      <c r="A34" s="4"/>
      <c r="B34" s="10"/>
      <c r="C34" s="15">
        <v>131</v>
      </c>
      <c r="E34" s="2" t="s">
        <v>48</v>
      </c>
      <c r="F34" s="8"/>
      <c r="G34" s="8"/>
      <c r="H34" s="8"/>
      <c r="I34" s="8"/>
    </row>
    <row r="35" spans="1:9" ht="15">
      <c r="A35" s="4"/>
      <c r="B35" s="10"/>
      <c r="C35" s="10"/>
      <c r="D35" s="10" t="s">
        <v>360</v>
      </c>
      <c r="E35" s="7" t="s">
        <v>49</v>
      </c>
      <c r="F35" s="14">
        <v>0</v>
      </c>
      <c r="G35" s="14"/>
      <c r="H35" s="14">
        <v>0</v>
      </c>
      <c r="I35" s="14">
        <f>SUM(F35:H35)</f>
        <v>0</v>
      </c>
    </row>
    <row r="36" spans="1:9" ht="15">
      <c r="A36" s="4"/>
      <c r="B36" s="10"/>
      <c r="C36" s="15">
        <v>132</v>
      </c>
      <c r="D36" s="15"/>
      <c r="E36" s="2" t="s">
        <v>51</v>
      </c>
      <c r="F36" s="8">
        <f>F37</f>
        <v>0</v>
      </c>
      <c r="G36" s="8">
        <f>G37</f>
        <v>0</v>
      </c>
      <c r="H36" s="8">
        <f>H37</f>
        <v>0</v>
      </c>
      <c r="I36" s="8">
        <f>SUM(F36:H36)</f>
        <v>0</v>
      </c>
    </row>
    <row r="37" spans="1:9" ht="15">
      <c r="A37" s="4"/>
      <c r="B37" s="10"/>
      <c r="C37" s="10"/>
      <c r="D37" s="10" t="s">
        <v>361</v>
      </c>
      <c r="E37" s="7" t="s">
        <v>52</v>
      </c>
      <c r="F37" s="14">
        <v>0</v>
      </c>
      <c r="G37" s="14"/>
      <c r="H37" s="14">
        <v>0</v>
      </c>
      <c r="I37" s="14">
        <f>SUM(F37:H37)</f>
        <v>0</v>
      </c>
    </row>
    <row r="38" spans="1:10" ht="15">
      <c r="A38" s="4"/>
      <c r="B38" s="15">
        <v>14</v>
      </c>
      <c r="C38" s="15"/>
      <c r="D38" s="10"/>
      <c r="E38" s="2" t="s">
        <v>54</v>
      </c>
      <c r="F38" s="8">
        <f>F39+F40</f>
        <v>0</v>
      </c>
      <c r="G38" s="8">
        <f>G39+G40</f>
        <v>0</v>
      </c>
      <c r="H38" s="8">
        <f>H39+H40</f>
        <v>0</v>
      </c>
      <c r="I38" s="8">
        <f>SUM(F38:H38)</f>
        <v>0</v>
      </c>
      <c r="J38" s="28"/>
    </row>
    <row r="39" spans="1:10" ht="15">
      <c r="A39" s="16"/>
      <c r="B39" s="15"/>
      <c r="C39" s="15">
        <v>141</v>
      </c>
      <c r="D39" s="10"/>
      <c r="E39" s="2" t="s">
        <v>55</v>
      </c>
      <c r="F39" s="14">
        <v>0</v>
      </c>
      <c r="G39" s="14">
        <v>0</v>
      </c>
      <c r="H39" s="14">
        <v>0</v>
      </c>
      <c r="I39" s="14"/>
      <c r="J39" s="28"/>
    </row>
    <row r="40" spans="1:10" ht="15">
      <c r="A40" s="16"/>
      <c r="B40" s="15"/>
      <c r="C40" s="15">
        <v>142</v>
      </c>
      <c r="D40" s="10"/>
      <c r="E40" s="2" t="s">
        <v>56</v>
      </c>
      <c r="F40" s="8">
        <f>F41+F42+F43</f>
        <v>0</v>
      </c>
      <c r="G40" s="8">
        <f>G41+G42+G43</f>
        <v>0</v>
      </c>
      <c r="H40" s="8">
        <f>H41+H42+H43</f>
        <v>0</v>
      </c>
      <c r="I40" s="8">
        <f aca="true" t="shared" si="2" ref="I40:I57">SUM(F40:H40)</f>
        <v>0</v>
      </c>
      <c r="J40" s="28"/>
    </row>
    <row r="41" spans="1:9" ht="15">
      <c r="A41" s="4"/>
      <c r="B41" s="15"/>
      <c r="C41" s="15"/>
      <c r="D41" s="10">
        <v>1421</v>
      </c>
      <c r="E41" s="7" t="s">
        <v>58</v>
      </c>
      <c r="F41" s="14"/>
      <c r="G41" s="14"/>
      <c r="H41" s="14">
        <v>0</v>
      </c>
      <c r="I41" s="14">
        <f t="shared" si="2"/>
        <v>0</v>
      </c>
    </row>
    <row r="42" spans="1:9" ht="15">
      <c r="A42" s="4"/>
      <c r="B42" s="10"/>
      <c r="C42" s="10"/>
      <c r="D42" s="10">
        <v>1422</v>
      </c>
      <c r="E42" s="7" t="s">
        <v>59</v>
      </c>
      <c r="F42" s="14">
        <v>0</v>
      </c>
      <c r="G42" s="14"/>
      <c r="H42" s="14">
        <v>0</v>
      </c>
      <c r="I42" s="14">
        <f t="shared" si="2"/>
        <v>0</v>
      </c>
    </row>
    <row r="43" spans="1:9" ht="15">
      <c r="A43" s="4"/>
      <c r="B43" s="10"/>
      <c r="C43" s="10"/>
      <c r="D43" s="10">
        <v>1423</v>
      </c>
      <c r="E43" s="7" t="s">
        <v>60</v>
      </c>
      <c r="F43" s="14"/>
      <c r="G43" s="14">
        <v>0</v>
      </c>
      <c r="H43" s="14"/>
      <c r="I43" s="14">
        <f t="shared" si="2"/>
        <v>0</v>
      </c>
    </row>
    <row r="44" spans="1:10" ht="15">
      <c r="A44" s="4"/>
      <c r="B44" s="15">
        <v>15</v>
      </c>
      <c r="D44" s="10"/>
      <c r="E44" s="2" t="s">
        <v>62</v>
      </c>
      <c r="F44" s="8">
        <f>F45+F46+F47</f>
        <v>9314943</v>
      </c>
      <c r="G44" s="8">
        <f>G45+G46+G47</f>
        <v>9314943</v>
      </c>
      <c r="H44" s="8">
        <f>H45+H46+H47</f>
        <v>9314943</v>
      </c>
      <c r="I44" s="8">
        <f t="shared" si="2"/>
        <v>27944829</v>
      </c>
      <c r="J44" s="28"/>
    </row>
    <row r="45" spans="1:9" ht="15">
      <c r="A45" s="4"/>
      <c r="B45" s="10"/>
      <c r="C45" s="10"/>
      <c r="D45" s="10">
        <v>151</v>
      </c>
      <c r="E45" s="7" t="s">
        <v>63</v>
      </c>
      <c r="F45" s="14">
        <f>4314000</f>
        <v>4314000</v>
      </c>
      <c r="G45" s="14">
        <f>4314000</f>
        <v>4314000</v>
      </c>
      <c r="H45" s="14">
        <f>4314000</f>
        <v>4314000</v>
      </c>
      <c r="I45" s="14">
        <f t="shared" si="2"/>
        <v>12942000</v>
      </c>
    </row>
    <row r="46" spans="1:9" ht="15">
      <c r="A46" s="4"/>
      <c r="B46" s="10"/>
      <c r="C46" s="10"/>
      <c r="D46" s="10">
        <v>152</v>
      </c>
      <c r="E46" s="7" t="s">
        <v>65</v>
      </c>
      <c r="F46" s="14">
        <f>4320000</f>
        <v>4320000</v>
      </c>
      <c r="G46" s="14">
        <f>4320000</f>
        <v>4320000</v>
      </c>
      <c r="H46" s="14">
        <f>4320000</f>
        <v>4320000</v>
      </c>
      <c r="I46" s="14">
        <f t="shared" si="2"/>
        <v>12960000</v>
      </c>
    </row>
    <row r="47" spans="1:9" ht="15">
      <c r="A47" s="4"/>
      <c r="B47" s="10"/>
      <c r="C47" s="10"/>
      <c r="D47" s="10">
        <v>153</v>
      </c>
      <c r="E47" s="7" t="s">
        <v>67</v>
      </c>
      <c r="F47" s="14">
        <f>680943</f>
        <v>680943</v>
      </c>
      <c r="G47" s="14">
        <f>680943</f>
        <v>680943</v>
      </c>
      <c r="H47" s="14">
        <f>680943</f>
        <v>680943</v>
      </c>
      <c r="I47" s="14">
        <f t="shared" si="2"/>
        <v>2042829</v>
      </c>
    </row>
    <row r="48" spans="1:11" ht="15">
      <c r="A48" s="9">
        <v>22</v>
      </c>
      <c r="B48" s="10"/>
      <c r="C48" s="10"/>
      <c r="D48" s="10"/>
      <c r="E48" s="2" t="s">
        <v>362</v>
      </c>
      <c r="F48" s="8">
        <f>F49+F58+F61+F64+F68+F72+F83+F75</f>
        <v>3876693</v>
      </c>
      <c r="G48" s="8">
        <f>G49+G58+G61+G64+G68+G72+G83+G75</f>
        <v>3742308</v>
      </c>
      <c r="H48" s="8">
        <f>H49+H58+H61+H64+H68+H72+H83+H75</f>
        <v>3918669</v>
      </c>
      <c r="I48" s="8">
        <f t="shared" si="2"/>
        <v>11537670</v>
      </c>
      <c r="K48" s="28"/>
    </row>
    <row r="49" spans="1:10" ht="15">
      <c r="A49" s="4"/>
      <c r="B49" s="15">
        <v>21</v>
      </c>
      <c r="C49" s="10"/>
      <c r="D49" s="10"/>
      <c r="E49" s="2" t="s">
        <v>70</v>
      </c>
      <c r="F49" s="8">
        <f>F50+F51+F52+F53+F54+F56+F57</f>
        <v>1391461</v>
      </c>
      <c r="G49" s="8">
        <f>G50+G51+G52+G53+G54+G56+G57</f>
        <v>1376961</v>
      </c>
      <c r="H49" s="8">
        <f>H50+H51+H52+H53+H54+H56+H57</f>
        <v>1376961</v>
      </c>
      <c r="I49" s="8">
        <f t="shared" si="2"/>
        <v>4145383</v>
      </c>
      <c r="J49" s="28"/>
    </row>
    <row r="50" spans="1:9" ht="15">
      <c r="A50" s="4"/>
      <c r="B50" s="10"/>
      <c r="C50" s="15">
        <v>212</v>
      </c>
      <c r="D50" s="10">
        <v>2.01</v>
      </c>
      <c r="E50" s="7" t="s">
        <v>72</v>
      </c>
      <c r="F50" s="14">
        <v>20000</v>
      </c>
      <c r="G50" s="14">
        <v>20000</v>
      </c>
      <c r="H50" s="14">
        <v>20000</v>
      </c>
      <c r="I50" s="14">
        <f t="shared" si="2"/>
        <v>60000</v>
      </c>
    </row>
    <row r="51" spans="1:9" ht="15">
      <c r="A51" s="4"/>
      <c r="B51" s="10"/>
      <c r="C51" s="15">
        <v>213</v>
      </c>
      <c r="D51" s="10">
        <v>3.01</v>
      </c>
      <c r="E51" s="7" t="s">
        <v>74</v>
      </c>
      <c r="F51" s="14">
        <v>220800</v>
      </c>
      <c r="G51" s="14">
        <v>220800</v>
      </c>
      <c r="H51" s="14">
        <v>220800</v>
      </c>
      <c r="I51" s="14">
        <f t="shared" si="2"/>
        <v>662400</v>
      </c>
    </row>
    <row r="52" spans="1:9" ht="15">
      <c r="A52" s="4"/>
      <c r="B52" s="10"/>
      <c r="C52" s="15">
        <v>214</v>
      </c>
      <c r="D52" s="10">
        <v>4.01</v>
      </c>
      <c r="E52" s="7" t="s">
        <v>76</v>
      </c>
      <c r="F52" s="14">
        <v>2500</v>
      </c>
      <c r="G52" s="14"/>
      <c r="H52" s="14"/>
      <c r="I52" s="14">
        <f t="shared" si="2"/>
        <v>2500</v>
      </c>
    </row>
    <row r="53" spans="1:9" ht="15">
      <c r="A53" s="4"/>
      <c r="B53" s="10"/>
      <c r="C53" s="15">
        <v>215</v>
      </c>
      <c r="D53" s="10">
        <v>5.01</v>
      </c>
      <c r="E53" s="7" t="s">
        <v>78</v>
      </c>
      <c r="F53" s="14">
        <f>100000+105033+628+10000</f>
        <v>215661</v>
      </c>
      <c r="G53" s="14">
        <f>100000+105033+628+10000</f>
        <v>215661</v>
      </c>
      <c r="H53" s="14">
        <f>100000+105033+628+10000</f>
        <v>215661</v>
      </c>
      <c r="I53" s="14">
        <f t="shared" si="2"/>
        <v>646983</v>
      </c>
    </row>
    <row r="54" spans="1:10" ht="15">
      <c r="A54" s="4"/>
      <c r="B54" s="10"/>
      <c r="C54" s="15">
        <v>216</v>
      </c>
      <c r="D54" s="10"/>
      <c r="E54" s="7" t="s">
        <v>80</v>
      </c>
      <c r="F54" s="8">
        <f>SUM(F55)</f>
        <v>905500</v>
      </c>
      <c r="G54" s="8">
        <f>SUM(G55)</f>
        <v>905500</v>
      </c>
      <c r="H54" s="8">
        <f>SUM(H55)</f>
        <v>905500</v>
      </c>
      <c r="I54" s="8">
        <f t="shared" si="2"/>
        <v>2716500</v>
      </c>
      <c r="J54" s="28"/>
    </row>
    <row r="55" spans="1:9" ht="15">
      <c r="A55" s="4"/>
      <c r="B55" s="10"/>
      <c r="C55" s="15"/>
      <c r="D55" s="10">
        <v>6.01</v>
      </c>
      <c r="E55" s="7" t="s">
        <v>81</v>
      </c>
      <c r="F55" s="14">
        <v>905500</v>
      </c>
      <c r="G55" s="14">
        <v>905500</v>
      </c>
      <c r="H55" s="14">
        <v>905500</v>
      </c>
      <c r="I55" s="14">
        <f t="shared" si="2"/>
        <v>2716500</v>
      </c>
    </row>
    <row r="56" spans="1:9" ht="15">
      <c r="A56" s="4"/>
      <c r="B56" s="10"/>
      <c r="C56" s="15">
        <v>217</v>
      </c>
      <c r="D56" s="10">
        <v>7.01</v>
      </c>
      <c r="E56" s="7" t="s">
        <v>83</v>
      </c>
      <c r="F56" s="14">
        <v>7000</v>
      </c>
      <c r="G56" s="14">
        <v>7000</v>
      </c>
      <c r="H56" s="14">
        <v>7000</v>
      </c>
      <c r="I56" s="14">
        <f t="shared" si="2"/>
        <v>21000</v>
      </c>
    </row>
    <row r="57" spans="1:9" ht="15">
      <c r="A57" s="4"/>
      <c r="B57" s="10"/>
      <c r="C57" s="15">
        <v>218</v>
      </c>
      <c r="D57" s="10">
        <v>8.01</v>
      </c>
      <c r="E57" s="7" t="s">
        <v>85</v>
      </c>
      <c r="F57" s="14">
        <v>20000</v>
      </c>
      <c r="G57" s="14">
        <v>8000</v>
      </c>
      <c r="H57" s="14">
        <v>8000</v>
      </c>
      <c r="I57" s="14">
        <f t="shared" si="2"/>
        <v>36000</v>
      </c>
    </row>
    <row r="58" spans="1:10" ht="15">
      <c r="A58" s="4"/>
      <c r="B58" s="15">
        <v>22</v>
      </c>
      <c r="C58" s="15"/>
      <c r="D58" s="10"/>
      <c r="E58" s="2" t="s">
        <v>87</v>
      </c>
      <c r="F58" s="8">
        <f>F59+F60</f>
        <v>6850</v>
      </c>
      <c r="G58" s="8">
        <f>G59+G60</f>
        <v>3425</v>
      </c>
      <c r="H58" s="8">
        <f>H59+H60</f>
        <v>3425</v>
      </c>
      <c r="I58" s="8">
        <f>I59+I60</f>
        <v>13700</v>
      </c>
      <c r="J58" s="28"/>
    </row>
    <row r="59" spans="1:9" ht="15">
      <c r="A59" s="4"/>
      <c r="B59" s="10"/>
      <c r="C59" s="15">
        <v>221</v>
      </c>
      <c r="D59" s="10"/>
      <c r="E59" s="7" t="s">
        <v>89</v>
      </c>
      <c r="F59" s="14">
        <f>3425*2</f>
        <v>6850</v>
      </c>
      <c r="G59" s="14">
        <f>3425</f>
        <v>3425</v>
      </c>
      <c r="H59" s="14">
        <f>3425</f>
        <v>3425</v>
      </c>
      <c r="I59" s="14">
        <f aca="true" t="shared" si="3" ref="I59:I83">SUM(F59:H59)</f>
        <v>13700</v>
      </c>
    </row>
    <row r="60" spans="1:9" ht="15">
      <c r="A60" s="4"/>
      <c r="B60" s="10"/>
      <c r="C60" s="15">
        <v>222</v>
      </c>
      <c r="D60" s="10"/>
      <c r="E60" s="7" t="s">
        <v>91</v>
      </c>
      <c r="F60" s="14"/>
      <c r="G60" s="14"/>
      <c r="H60" s="14"/>
      <c r="I60" s="14">
        <f t="shared" si="3"/>
        <v>0</v>
      </c>
    </row>
    <row r="61" spans="1:10" ht="15">
      <c r="A61" s="4"/>
      <c r="B61" s="15">
        <v>23</v>
      </c>
      <c r="C61" s="15"/>
      <c r="D61" s="10"/>
      <c r="E61" s="2" t="s">
        <v>93</v>
      </c>
      <c r="F61" s="8">
        <f>F62+F63</f>
        <v>400000</v>
      </c>
      <c r="G61" s="8">
        <f>G62+G63</f>
        <v>440000</v>
      </c>
      <c r="H61" s="8">
        <f>H62+H63</f>
        <v>440000</v>
      </c>
      <c r="I61" s="8">
        <f t="shared" si="3"/>
        <v>1280000</v>
      </c>
      <c r="J61" s="28"/>
    </row>
    <row r="62" spans="1:9" ht="15">
      <c r="A62" s="4"/>
      <c r="B62" s="10"/>
      <c r="C62" s="15">
        <v>231</v>
      </c>
      <c r="D62" s="10"/>
      <c r="E62" s="7" t="s">
        <v>95</v>
      </c>
      <c r="F62" s="14">
        <f>300000</f>
        <v>300000</v>
      </c>
      <c r="G62" s="14">
        <f>340000</f>
        <v>340000</v>
      </c>
      <c r="H62" s="14">
        <f>340000</f>
        <v>340000</v>
      </c>
      <c r="I62" s="14">
        <f t="shared" si="3"/>
        <v>980000</v>
      </c>
    </row>
    <row r="63" spans="1:9" ht="15">
      <c r="A63" s="4"/>
      <c r="B63" s="10"/>
      <c r="C63" s="15">
        <v>232</v>
      </c>
      <c r="D63" s="10"/>
      <c r="E63" s="7" t="s">
        <v>97</v>
      </c>
      <c r="F63" s="14">
        <v>100000</v>
      </c>
      <c r="G63" s="14">
        <v>100000</v>
      </c>
      <c r="H63" s="14">
        <v>100000</v>
      </c>
      <c r="I63" s="14">
        <f t="shared" si="3"/>
        <v>300000</v>
      </c>
    </row>
    <row r="64" spans="1:10" ht="15">
      <c r="A64" s="4"/>
      <c r="B64" s="15">
        <v>24</v>
      </c>
      <c r="C64" s="15"/>
      <c r="D64" s="10"/>
      <c r="E64" s="2" t="s">
        <v>99</v>
      </c>
      <c r="F64" s="8">
        <f>F65+F66+F67</f>
        <v>105000</v>
      </c>
      <c r="G64" s="8">
        <f>G65+G66+G67</f>
        <v>173334</v>
      </c>
      <c r="H64" s="8">
        <f>H65+H66</f>
        <v>100125</v>
      </c>
      <c r="I64" s="8">
        <f t="shared" si="3"/>
        <v>378459</v>
      </c>
      <c r="J64" s="28"/>
    </row>
    <row r="65" spans="1:9" ht="15">
      <c r="A65" s="4"/>
      <c r="B65" s="10"/>
      <c r="C65" s="15">
        <v>241</v>
      </c>
      <c r="D65" s="10"/>
      <c r="E65" s="7" t="s">
        <v>101</v>
      </c>
      <c r="F65" s="14">
        <v>100000</v>
      </c>
      <c r="G65" s="14">
        <f>100000+66334</f>
        <v>166334</v>
      </c>
      <c r="H65" s="14">
        <v>100000</v>
      </c>
      <c r="I65" s="14">
        <f t="shared" si="3"/>
        <v>366334</v>
      </c>
    </row>
    <row r="66" spans="1:9" ht="15">
      <c r="A66" s="4"/>
      <c r="B66" s="10"/>
      <c r="C66" s="15">
        <v>242</v>
      </c>
      <c r="D66" s="10"/>
      <c r="E66" s="7" t="s">
        <v>103</v>
      </c>
      <c r="F66" s="14"/>
      <c r="G66" s="14">
        <v>3000</v>
      </c>
      <c r="H66" s="14">
        <v>125</v>
      </c>
      <c r="I66" s="14">
        <f t="shared" si="3"/>
        <v>3125</v>
      </c>
    </row>
    <row r="67" spans="1:9" ht="15">
      <c r="A67" s="4"/>
      <c r="B67" s="10"/>
      <c r="C67" s="15">
        <v>244</v>
      </c>
      <c r="D67" s="10"/>
      <c r="E67" s="7" t="s">
        <v>105</v>
      </c>
      <c r="F67" s="14">
        <v>5000</v>
      </c>
      <c r="G67" s="14">
        <v>4000</v>
      </c>
      <c r="H67" s="14"/>
      <c r="I67" s="14">
        <f t="shared" si="3"/>
        <v>9000</v>
      </c>
    </row>
    <row r="68" spans="1:10" ht="15">
      <c r="A68" s="4"/>
      <c r="B68" s="15">
        <v>25</v>
      </c>
      <c r="C68" s="15"/>
      <c r="D68" s="10"/>
      <c r="E68" s="2" t="s">
        <v>107</v>
      </c>
      <c r="F68" s="8">
        <f>F69+F70+F71</f>
        <v>53000</v>
      </c>
      <c r="G68" s="8">
        <f>G69+G70+G71</f>
        <v>34000</v>
      </c>
      <c r="H68" s="8">
        <f>H69+H70+H71</f>
        <v>469000</v>
      </c>
      <c r="I68" s="8">
        <f t="shared" si="3"/>
        <v>556000</v>
      </c>
      <c r="J68" s="28"/>
    </row>
    <row r="69" spans="1:9" ht="15">
      <c r="A69" s="4"/>
      <c r="B69" s="10"/>
      <c r="C69" s="15">
        <v>251</v>
      </c>
      <c r="D69" s="10"/>
      <c r="E69" s="7" t="s">
        <v>109</v>
      </c>
      <c r="F69" s="14">
        <f>14000+14000</f>
        <v>28000</v>
      </c>
      <c r="G69" s="14">
        <f>14000</f>
        <v>14000</v>
      </c>
      <c r="H69" s="14">
        <f>14000+450000</f>
        <v>464000</v>
      </c>
      <c r="I69" s="14">
        <f t="shared" si="3"/>
        <v>506000</v>
      </c>
    </row>
    <row r="70" spans="1:9" ht="15">
      <c r="A70" s="4"/>
      <c r="B70" s="10"/>
      <c r="C70" s="15">
        <v>254</v>
      </c>
      <c r="D70" s="10"/>
      <c r="E70" s="7" t="s">
        <v>111</v>
      </c>
      <c r="F70" s="14">
        <v>25000</v>
      </c>
      <c r="G70" s="14">
        <v>20000</v>
      </c>
      <c r="H70" s="14">
        <v>5000</v>
      </c>
      <c r="I70" s="14">
        <f t="shared" si="3"/>
        <v>50000</v>
      </c>
    </row>
    <row r="71" spans="1:9" ht="15">
      <c r="A71" s="4"/>
      <c r="B71" s="10"/>
      <c r="C71" s="15">
        <v>258</v>
      </c>
      <c r="D71" s="10"/>
      <c r="E71" s="7" t="s">
        <v>113</v>
      </c>
      <c r="F71" s="14"/>
      <c r="G71" s="14"/>
      <c r="H71" s="14"/>
      <c r="I71" s="14">
        <f t="shared" si="3"/>
        <v>0</v>
      </c>
    </row>
    <row r="72" spans="1:10" ht="15">
      <c r="A72" s="4"/>
      <c r="B72" s="15">
        <v>26</v>
      </c>
      <c r="C72" s="10"/>
      <c r="D72" s="10"/>
      <c r="E72" s="2" t="s">
        <v>115</v>
      </c>
      <c r="F72" s="8">
        <f>F73+F74</f>
        <v>981202</v>
      </c>
      <c r="G72" s="8">
        <f>G73+G74</f>
        <v>981202</v>
      </c>
      <c r="H72" s="8">
        <f>H73+H74</f>
        <v>981202</v>
      </c>
      <c r="I72" s="8">
        <f t="shared" si="3"/>
        <v>2943606</v>
      </c>
      <c r="J72" s="28"/>
    </row>
    <row r="73" spans="1:9" ht="15">
      <c r="A73" s="4"/>
      <c r="B73" s="10"/>
      <c r="C73" s="15">
        <v>262</v>
      </c>
      <c r="D73" s="10"/>
      <c r="E73" s="7" t="s">
        <v>117</v>
      </c>
      <c r="F73" s="14"/>
      <c r="G73" s="14"/>
      <c r="H73" s="14">
        <v>0</v>
      </c>
      <c r="I73" s="14">
        <f t="shared" si="3"/>
        <v>0</v>
      </c>
    </row>
    <row r="74" spans="1:10" ht="15">
      <c r="A74" s="4"/>
      <c r="B74" s="10"/>
      <c r="C74" s="15">
        <v>263</v>
      </c>
      <c r="D74" s="10"/>
      <c r="E74" s="7" t="s">
        <v>119</v>
      </c>
      <c r="F74" s="14">
        <f>200000+81000+674166+26036</f>
        <v>981202</v>
      </c>
      <c r="G74" s="14">
        <f>200000+81000+674166+26036</f>
        <v>981202</v>
      </c>
      <c r="H74" s="14">
        <f>200000+81000+674166+26036</f>
        <v>981202</v>
      </c>
      <c r="I74" s="14">
        <f t="shared" si="3"/>
        <v>2943606</v>
      </c>
      <c r="J74" s="28"/>
    </row>
    <row r="75" spans="1:10" ht="15">
      <c r="A75" s="4"/>
      <c r="B75" s="15">
        <v>27</v>
      </c>
      <c r="C75" s="10"/>
      <c r="E75" s="2" t="s">
        <v>121</v>
      </c>
      <c r="F75" s="19">
        <f>F76+F79</f>
        <v>233500</v>
      </c>
      <c r="G75" s="19">
        <f>G76+G79</f>
        <v>137706</v>
      </c>
      <c r="H75" s="19">
        <f>H76+H79</f>
        <v>137706</v>
      </c>
      <c r="I75" s="8">
        <f t="shared" si="3"/>
        <v>508912</v>
      </c>
      <c r="J75" s="28"/>
    </row>
    <row r="76" spans="1:9" ht="15">
      <c r="A76" s="4"/>
      <c r="B76" s="10"/>
      <c r="C76" s="15">
        <v>271</v>
      </c>
      <c r="D76" s="10"/>
      <c r="E76" s="2" t="s">
        <v>122</v>
      </c>
      <c r="F76" s="8">
        <f>F77+F78</f>
        <v>0</v>
      </c>
      <c r="G76" s="8">
        <f>G77+G78</f>
        <v>0</v>
      </c>
      <c r="H76" s="8">
        <f>H77+H78</f>
        <v>0</v>
      </c>
      <c r="I76" s="8">
        <f t="shared" si="3"/>
        <v>0</v>
      </c>
    </row>
    <row r="77" spans="1:9" ht="15">
      <c r="A77" s="4"/>
      <c r="B77" s="10"/>
      <c r="C77" s="15"/>
      <c r="D77" s="10">
        <v>2711</v>
      </c>
      <c r="E77" s="7" t="s">
        <v>124</v>
      </c>
      <c r="F77" s="8"/>
      <c r="G77" s="8"/>
      <c r="H77" s="8"/>
      <c r="I77" s="8">
        <f t="shared" si="3"/>
        <v>0</v>
      </c>
    </row>
    <row r="78" spans="1:9" ht="15">
      <c r="A78" s="4"/>
      <c r="B78" s="10"/>
      <c r="C78" s="15"/>
      <c r="D78" s="10">
        <v>2717</v>
      </c>
      <c r="E78" s="7" t="s">
        <v>126</v>
      </c>
      <c r="F78" s="14"/>
      <c r="G78" s="14"/>
      <c r="H78" s="14"/>
      <c r="I78" s="14">
        <f t="shared" si="3"/>
        <v>0</v>
      </c>
    </row>
    <row r="79" spans="1:10" ht="15">
      <c r="A79" s="4"/>
      <c r="B79" s="10"/>
      <c r="C79" s="15">
        <v>272</v>
      </c>
      <c r="D79" s="10"/>
      <c r="E79" s="2" t="s">
        <v>127</v>
      </c>
      <c r="F79" s="8">
        <f>F80+F81+F82</f>
        <v>233500</v>
      </c>
      <c r="G79" s="8">
        <f>G80+G81+G82</f>
        <v>137706</v>
      </c>
      <c r="H79" s="8">
        <f>H80+H81+H82</f>
        <v>137706</v>
      </c>
      <c r="I79" s="8">
        <f t="shared" si="3"/>
        <v>508912</v>
      </c>
      <c r="J79" s="28"/>
    </row>
    <row r="80" spans="1:9" ht="15">
      <c r="A80" s="4"/>
      <c r="B80" s="10"/>
      <c r="C80" s="15"/>
      <c r="D80" s="10">
        <v>2722</v>
      </c>
      <c r="E80" s="7" t="s">
        <v>130</v>
      </c>
      <c r="F80" s="14"/>
      <c r="G80" s="14"/>
      <c r="H80" s="14"/>
      <c r="I80" s="14">
        <f t="shared" si="3"/>
        <v>0</v>
      </c>
    </row>
    <row r="81" spans="1:9" ht="15">
      <c r="A81" s="4"/>
      <c r="B81" s="10"/>
      <c r="C81" s="15"/>
      <c r="D81" s="10">
        <v>2724</v>
      </c>
      <c r="E81" s="7" t="s">
        <v>363</v>
      </c>
      <c r="F81" s="14">
        <f>107616+30090</f>
        <v>137706</v>
      </c>
      <c r="G81" s="14">
        <f>107616+30090</f>
        <v>137706</v>
      </c>
      <c r="H81" s="14">
        <f>107616+30090</f>
        <v>137706</v>
      </c>
      <c r="I81" s="14">
        <f t="shared" si="3"/>
        <v>413118</v>
      </c>
    </row>
    <row r="82" spans="1:9" ht="15">
      <c r="A82" s="4"/>
      <c r="B82" s="10"/>
      <c r="C82" s="15"/>
      <c r="D82" s="10">
        <v>2726</v>
      </c>
      <c r="E82" s="7" t="s">
        <v>131</v>
      </c>
      <c r="F82" s="14">
        <f>6438+63366+5928+13586+6476</f>
        <v>95794</v>
      </c>
      <c r="G82" s="14"/>
      <c r="H82" s="14"/>
      <c r="I82" s="14">
        <f t="shared" si="3"/>
        <v>95794</v>
      </c>
    </row>
    <row r="83" spans="1:10" ht="15">
      <c r="A83" s="4"/>
      <c r="B83" s="15">
        <v>28</v>
      </c>
      <c r="C83" s="10"/>
      <c r="D83" s="10"/>
      <c r="E83" s="2" t="s">
        <v>364</v>
      </c>
      <c r="F83" s="8">
        <f>F84+F85+F86+F87+F91+F96+F103</f>
        <v>705680</v>
      </c>
      <c r="G83" s="8">
        <f>G84+G85+G86+G87+G91+G96+G103</f>
        <v>595680</v>
      </c>
      <c r="H83" s="8">
        <f>H84+H85+H86+H87+H91+H96+H103</f>
        <v>410250</v>
      </c>
      <c r="I83" s="8">
        <f t="shared" si="3"/>
        <v>1711610</v>
      </c>
      <c r="J83" s="28"/>
    </row>
    <row r="84" spans="1:9" ht="15">
      <c r="A84" s="4"/>
      <c r="B84" s="10"/>
      <c r="C84" s="15">
        <v>281</v>
      </c>
      <c r="D84" s="10"/>
      <c r="E84" s="2" t="s">
        <v>134</v>
      </c>
      <c r="F84" s="14">
        <v>0</v>
      </c>
      <c r="G84" s="14">
        <v>0</v>
      </c>
      <c r="H84" s="14">
        <v>0</v>
      </c>
      <c r="I84" s="14">
        <v>0</v>
      </c>
    </row>
    <row r="85" spans="1:9" ht="15">
      <c r="A85" s="4"/>
      <c r="B85" s="10"/>
      <c r="C85" s="15">
        <v>282</v>
      </c>
      <c r="D85" s="10"/>
      <c r="E85" s="2" t="s">
        <v>136</v>
      </c>
      <c r="F85" s="14"/>
      <c r="G85" s="14"/>
      <c r="H85" s="14"/>
      <c r="I85" s="14">
        <f aca="true" t="shared" si="4" ref="I85:I157">SUM(F85:H85)</f>
        <v>0</v>
      </c>
    </row>
    <row r="86" spans="1:9" ht="15">
      <c r="A86" s="4"/>
      <c r="B86" s="10"/>
      <c r="C86" s="15">
        <v>284</v>
      </c>
      <c r="D86" s="10"/>
      <c r="E86" s="2" t="s">
        <v>138</v>
      </c>
      <c r="F86" s="14">
        <f>150000+100000</f>
        <v>250000</v>
      </c>
      <c r="G86" s="14">
        <f>150000</f>
        <v>150000</v>
      </c>
      <c r="H86" s="14">
        <f>150000</f>
        <v>150000</v>
      </c>
      <c r="I86" s="14">
        <f t="shared" si="4"/>
        <v>550000</v>
      </c>
    </row>
    <row r="87" spans="1:10" ht="15">
      <c r="A87" s="4"/>
      <c r="B87" s="10"/>
      <c r="C87" s="15">
        <v>285</v>
      </c>
      <c r="D87" s="15"/>
      <c r="E87" s="2" t="s">
        <v>140</v>
      </c>
      <c r="F87" s="8">
        <f>SUM(F88:F90)</f>
        <v>40000</v>
      </c>
      <c r="G87" s="8">
        <f>SUM(G88:G90)</f>
        <v>30000</v>
      </c>
      <c r="H87" s="8">
        <f>SUM(H88:H90)</f>
        <v>24250</v>
      </c>
      <c r="I87" s="8">
        <f t="shared" si="4"/>
        <v>94250</v>
      </c>
      <c r="J87" s="28"/>
    </row>
    <row r="88" spans="1:9" ht="15">
      <c r="A88" s="4"/>
      <c r="B88" s="10"/>
      <c r="C88" s="10"/>
      <c r="D88" s="10" t="s">
        <v>365</v>
      </c>
      <c r="E88" s="7" t="s">
        <v>141</v>
      </c>
      <c r="F88" s="14">
        <f>40000</f>
        <v>40000</v>
      </c>
      <c r="G88" s="14">
        <f>20000+10000</f>
        <v>30000</v>
      </c>
      <c r="H88" s="14">
        <v>24250</v>
      </c>
      <c r="I88" s="14">
        <f t="shared" si="4"/>
        <v>94250</v>
      </c>
    </row>
    <row r="89" spans="1:9" ht="15">
      <c r="A89" s="4"/>
      <c r="B89" s="10"/>
      <c r="C89" s="10"/>
      <c r="D89" s="10" t="s">
        <v>366</v>
      </c>
      <c r="E89" s="7" t="s">
        <v>142</v>
      </c>
      <c r="F89" s="14"/>
      <c r="G89" s="14"/>
      <c r="H89" s="14"/>
      <c r="I89" s="14">
        <f t="shared" si="4"/>
        <v>0</v>
      </c>
    </row>
    <row r="90" spans="1:9" ht="15">
      <c r="A90" s="4"/>
      <c r="B90" s="10"/>
      <c r="C90" s="10"/>
      <c r="D90" s="10">
        <v>2853</v>
      </c>
      <c r="E90" s="7" t="s">
        <v>143</v>
      </c>
      <c r="F90" s="14"/>
      <c r="G90" s="14"/>
      <c r="H90" s="14">
        <v>0</v>
      </c>
      <c r="I90" s="14">
        <f t="shared" si="4"/>
        <v>0</v>
      </c>
    </row>
    <row r="91" spans="1:9" ht="15">
      <c r="A91" s="4"/>
      <c r="B91" s="10"/>
      <c r="C91" s="15">
        <v>286</v>
      </c>
      <c r="D91" s="15"/>
      <c r="E91" s="2" t="s">
        <v>145</v>
      </c>
      <c r="F91" s="8">
        <f>SUM(F92:F95)</f>
        <v>0</v>
      </c>
      <c r="G91" s="8">
        <f>SUM(G92:G95)</f>
        <v>0</v>
      </c>
      <c r="H91" s="8">
        <f>SUM(H92:H95)</f>
        <v>0</v>
      </c>
      <c r="I91" s="8">
        <f t="shared" si="4"/>
        <v>0</v>
      </c>
    </row>
    <row r="92" spans="1:9" ht="15">
      <c r="A92" s="4"/>
      <c r="B92" s="10"/>
      <c r="C92" s="10"/>
      <c r="D92" s="10">
        <v>2861</v>
      </c>
      <c r="E92" s="7" t="s">
        <v>146</v>
      </c>
      <c r="F92" s="14"/>
      <c r="G92" s="14"/>
      <c r="H92" s="14"/>
      <c r="I92" s="14">
        <f t="shared" si="4"/>
        <v>0</v>
      </c>
    </row>
    <row r="93" spans="1:9" ht="15">
      <c r="A93" s="4"/>
      <c r="B93" s="10"/>
      <c r="C93" s="10"/>
      <c r="D93" s="10">
        <v>2862</v>
      </c>
      <c r="E93" s="7" t="s">
        <v>147</v>
      </c>
      <c r="F93" s="14"/>
      <c r="G93" s="14"/>
      <c r="H93" s="14"/>
      <c r="I93" s="14">
        <f t="shared" si="4"/>
        <v>0</v>
      </c>
    </row>
    <row r="94" spans="1:9" ht="15">
      <c r="A94" s="4"/>
      <c r="B94" s="10"/>
      <c r="C94" s="10"/>
      <c r="D94" s="10">
        <v>2863</v>
      </c>
      <c r="E94" s="7" t="s">
        <v>148</v>
      </c>
      <c r="F94" s="14"/>
      <c r="G94" s="14"/>
      <c r="H94" s="14"/>
      <c r="I94" s="14">
        <f t="shared" si="4"/>
        <v>0</v>
      </c>
    </row>
    <row r="95" spans="1:9" ht="15">
      <c r="A95" s="4"/>
      <c r="B95" s="10"/>
      <c r="C95" s="10"/>
      <c r="D95" s="10">
        <v>2864</v>
      </c>
      <c r="E95" s="7" t="s">
        <v>149</v>
      </c>
      <c r="F95" s="14"/>
      <c r="G95" s="14"/>
      <c r="H95" s="14"/>
      <c r="I95" s="14">
        <f t="shared" si="4"/>
        <v>0</v>
      </c>
    </row>
    <row r="96" spans="1:9" ht="15">
      <c r="A96" s="4"/>
      <c r="B96" s="10"/>
      <c r="C96" s="15">
        <v>287</v>
      </c>
      <c r="D96" s="15"/>
      <c r="E96" s="2" t="s">
        <v>151</v>
      </c>
      <c r="F96" s="8">
        <f>SUM(F97:F102)</f>
        <v>415680</v>
      </c>
      <c r="G96" s="8">
        <f>SUM(G97:G102)</f>
        <v>415680</v>
      </c>
      <c r="H96" s="8">
        <f>SUM(H97:H102)</f>
        <v>236000</v>
      </c>
      <c r="I96" s="8">
        <f t="shared" si="4"/>
        <v>1067360</v>
      </c>
    </row>
    <row r="97" spans="1:9" ht="15">
      <c r="A97" s="4"/>
      <c r="B97" s="10"/>
      <c r="C97" s="10" t="s">
        <v>150</v>
      </c>
      <c r="D97" s="13" t="s">
        <v>13</v>
      </c>
      <c r="E97" s="7" t="s">
        <v>152</v>
      </c>
      <c r="F97" s="14"/>
      <c r="G97" s="8"/>
      <c r="H97" s="8"/>
      <c r="I97" s="8"/>
    </row>
    <row r="98" spans="1:9" ht="15">
      <c r="A98" s="4"/>
      <c r="B98" s="10"/>
      <c r="C98" s="10" t="s">
        <v>150</v>
      </c>
      <c r="D98" s="13" t="s">
        <v>26</v>
      </c>
      <c r="E98" s="20" t="s">
        <v>153</v>
      </c>
      <c r="F98" s="14"/>
      <c r="G98" s="8"/>
      <c r="H98" s="8"/>
      <c r="I98" s="8"/>
    </row>
    <row r="99" spans="1:9" ht="15">
      <c r="A99" s="4"/>
      <c r="B99" s="10"/>
      <c r="C99" s="10" t="s">
        <v>150</v>
      </c>
      <c r="D99" s="13" t="s">
        <v>28</v>
      </c>
      <c r="E99" s="7" t="s">
        <v>154</v>
      </c>
      <c r="F99" s="8"/>
      <c r="G99" s="14"/>
      <c r="H99" s="8"/>
      <c r="I99" s="8"/>
    </row>
    <row r="100" spans="1:9" ht="15">
      <c r="A100" s="4"/>
      <c r="B100" s="10"/>
      <c r="C100" s="10"/>
      <c r="D100" s="10">
        <v>22874</v>
      </c>
      <c r="E100" s="7" t="s">
        <v>155</v>
      </c>
      <c r="F100" s="14"/>
      <c r="G100" s="14"/>
      <c r="H100" s="14"/>
      <c r="I100" s="14">
        <f t="shared" si="4"/>
        <v>0</v>
      </c>
    </row>
    <row r="101" spans="1:9" ht="15">
      <c r="A101" s="4"/>
      <c r="B101" s="10"/>
      <c r="C101" s="10"/>
      <c r="D101" s="10">
        <v>22875</v>
      </c>
      <c r="E101" s="7" t="s">
        <v>156</v>
      </c>
      <c r="F101" s="14"/>
      <c r="G101" s="14"/>
      <c r="H101" s="14"/>
      <c r="I101" s="14">
        <f t="shared" si="4"/>
        <v>0</v>
      </c>
    </row>
    <row r="102" spans="1:10" ht="15">
      <c r="A102" s="4"/>
      <c r="B102" s="10"/>
      <c r="C102" s="10"/>
      <c r="D102" s="10">
        <v>22876</v>
      </c>
      <c r="E102" s="7" t="s">
        <v>157</v>
      </c>
      <c r="F102" s="14">
        <f>179680+236000</f>
        <v>415680</v>
      </c>
      <c r="G102" s="14">
        <f>179680+236000</f>
        <v>415680</v>
      </c>
      <c r="H102" s="14">
        <f>236000</f>
        <v>236000</v>
      </c>
      <c r="I102" s="14">
        <f t="shared" si="4"/>
        <v>1067360</v>
      </c>
      <c r="J102" s="28"/>
    </row>
    <row r="103" spans="1:10" ht="15">
      <c r="A103" s="4"/>
      <c r="B103" s="10"/>
      <c r="C103" s="15" t="s">
        <v>158</v>
      </c>
      <c r="D103" s="13"/>
      <c r="E103" s="2" t="s">
        <v>159</v>
      </c>
      <c r="F103" s="8"/>
      <c r="G103" s="8"/>
      <c r="H103" s="8"/>
      <c r="I103" s="8">
        <f>SUM(F103:H103)</f>
        <v>0</v>
      </c>
      <c r="J103" s="28"/>
    </row>
    <row r="104" spans="1:10" ht="15">
      <c r="A104" s="4"/>
      <c r="B104" s="10"/>
      <c r="C104" s="10" t="s">
        <v>158</v>
      </c>
      <c r="D104" s="21" t="s">
        <v>13</v>
      </c>
      <c r="E104" s="7" t="s">
        <v>160</v>
      </c>
      <c r="F104" s="14"/>
      <c r="G104" s="14"/>
      <c r="H104" s="14"/>
      <c r="I104" s="14">
        <f>SUM(F104:H104)</f>
        <v>0</v>
      </c>
      <c r="J104" s="28"/>
    </row>
    <row r="105" spans="1:10" ht="15">
      <c r="A105" s="4"/>
      <c r="B105" s="10"/>
      <c r="C105" s="10" t="s">
        <v>158</v>
      </c>
      <c r="D105" s="21" t="s">
        <v>26</v>
      </c>
      <c r="E105" s="7" t="s">
        <v>161</v>
      </c>
      <c r="F105" s="14"/>
      <c r="G105" s="14"/>
      <c r="H105" s="14"/>
      <c r="I105" s="14">
        <f>SUM(F105:H105)</f>
        <v>0</v>
      </c>
      <c r="J105" s="28"/>
    </row>
    <row r="106" spans="1:10" ht="15">
      <c r="A106" s="4"/>
      <c r="B106" s="10"/>
      <c r="C106" s="10" t="s">
        <v>158</v>
      </c>
      <c r="D106" s="21" t="s">
        <v>28</v>
      </c>
      <c r="E106" s="7" t="s">
        <v>162</v>
      </c>
      <c r="F106" s="14"/>
      <c r="G106" s="14"/>
      <c r="H106" s="14"/>
      <c r="I106" s="14">
        <f>SUM(F106:H106)</f>
        <v>0</v>
      </c>
      <c r="J106" s="28"/>
    </row>
    <row r="107" spans="1:9" ht="15">
      <c r="A107" s="39">
        <v>23</v>
      </c>
      <c r="B107" s="10"/>
      <c r="C107" s="10"/>
      <c r="D107" s="10"/>
      <c r="E107" s="2" t="s">
        <v>163</v>
      </c>
      <c r="F107" s="8">
        <f>F108+F114+F119+F148+F128+F134+F160+F126</f>
        <v>1830801</v>
      </c>
      <c r="G107" s="8">
        <f>G108+G114+G119+G148+G128+G134+G160+G126</f>
        <v>1545000</v>
      </c>
      <c r="H107" s="8">
        <f>H108+H114+H119+H148+H128+H134+H160+H126</f>
        <v>1545000</v>
      </c>
      <c r="I107" s="8">
        <f t="shared" si="4"/>
        <v>4920801</v>
      </c>
    </row>
    <row r="108" spans="1:10" ht="15">
      <c r="A108" s="4"/>
      <c r="B108" s="15">
        <v>31</v>
      </c>
      <c r="C108" s="10"/>
      <c r="D108" s="10"/>
      <c r="E108" s="2" t="s">
        <v>165</v>
      </c>
      <c r="F108" s="8">
        <f>F109+F111+F113</f>
        <v>845000</v>
      </c>
      <c r="G108" s="8">
        <f>G109+G111+G113</f>
        <v>745000</v>
      </c>
      <c r="H108" s="8">
        <f>H109+H111+H113</f>
        <v>745000</v>
      </c>
      <c r="I108" s="8">
        <f t="shared" si="4"/>
        <v>2335000</v>
      </c>
      <c r="J108" s="28"/>
    </row>
    <row r="109" spans="1:9" ht="15">
      <c r="A109" s="4"/>
      <c r="B109" s="10"/>
      <c r="C109" s="15">
        <v>311</v>
      </c>
      <c r="D109" s="10"/>
      <c r="E109" s="2" t="s">
        <v>167</v>
      </c>
      <c r="F109" s="8">
        <f>F110</f>
        <v>745000</v>
      </c>
      <c r="G109" s="8">
        <f>G110</f>
        <v>745000</v>
      </c>
      <c r="H109" s="8">
        <f>H110</f>
        <v>745000</v>
      </c>
      <c r="I109" s="8">
        <f t="shared" si="4"/>
        <v>2235000</v>
      </c>
    </row>
    <row r="110" spans="1:9" ht="15">
      <c r="A110" s="4"/>
      <c r="B110" s="10"/>
      <c r="C110" s="15"/>
      <c r="D110" s="10">
        <v>3111</v>
      </c>
      <c r="E110" s="7" t="s">
        <v>167</v>
      </c>
      <c r="F110" s="14">
        <f>5000*2+15000*2+5000+500000+200000</f>
        <v>745000</v>
      </c>
      <c r="G110" s="14">
        <f>5000*2+15000*2+5000+500000+200000</f>
        <v>745000</v>
      </c>
      <c r="H110" s="14">
        <f>5000*2+15000*2+5000+500000+200000</f>
        <v>745000</v>
      </c>
      <c r="I110" s="14">
        <f t="shared" si="4"/>
        <v>2235000</v>
      </c>
    </row>
    <row r="111" spans="1:9" ht="15">
      <c r="A111" s="4"/>
      <c r="B111" s="10"/>
      <c r="C111" s="15">
        <v>313</v>
      </c>
      <c r="D111" s="10"/>
      <c r="E111" s="2" t="s">
        <v>169</v>
      </c>
      <c r="F111" s="8">
        <f>F112</f>
        <v>0</v>
      </c>
      <c r="G111" s="8">
        <f>G112</f>
        <v>0</v>
      </c>
      <c r="H111" s="8">
        <f>H112</f>
        <v>0</v>
      </c>
      <c r="I111" s="8">
        <f t="shared" si="4"/>
        <v>0</v>
      </c>
    </row>
    <row r="112" spans="1:9" ht="15">
      <c r="A112" s="4"/>
      <c r="B112" s="10"/>
      <c r="C112" s="15"/>
      <c r="D112" s="10">
        <v>3133</v>
      </c>
      <c r="E112" s="7" t="s">
        <v>171</v>
      </c>
      <c r="F112" s="14"/>
      <c r="G112" s="14"/>
      <c r="H112" s="14"/>
      <c r="I112" s="14">
        <f t="shared" si="4"/>
        <v>0</v>
      </c>
    </row>
    <row r="113" spans="1:9" ht="15">
      <c r="A113" s="4"/>
      <c r="B113" s="10"/>
      <c r="C113" s="15">
        <v>314</v>
      </c>
      <c r="D113" s="15"/>
      <c r="E113" s="2" t="s">
        <v>173</v>
      </c>
      <c r="F113" s="8">
        <v>100000</v>
      </c>
      <c r="G113" s="8"/>
      <c r="H113" s="8">
        <v>0</v>
      </c>
      <c r="I113" s="8">
        <f t="shared" si="4"/>
        <v>100000</v>
      </c>
    </row>
    <row r="114" spans="1:10" ht="15">
      <c r="A114" s="23"/>
      <c r="B114" s="15">
        <v>32</v>
      </c>
      <c r="C114" s="10"/>
      <c r="D114" s="10"/>
      <c r="E114" s="2" t="s">
        <v>176</v>
      </c>
      <c r="F114" s="8">
        <f>F115+F116+F117+F118</f>
        <v>127016</v>
      </c>
      <c r="G114" s="8">
        <f>G115+G116+G117+G118</f>
        <v>0</v>
      </c>
      <c r="H114" s="8">
        <f>H115+H116+H117+H118</f>
        <v>0</v>
      </c>
      <c r="I114" s="8">
        <f t="shared" si="4"/>
        <v>127016</v>
      </c>
      <c r="J114" s="28"/>
    </row>
    <row r="115" spans="1:9" ht="15">
      <c r="A115" s="4"/>
      <c r="B115" s="10"/>
      <c r="C115" s="10">
        <v>321</v>
      </c>
      <c r="D115" s="10"/>
      <c r="E115" s="7" t="s">
        <v>178</v>
      </c>
      <c r="F115" s="14"/>
      <c r="G115" s="14"/>
      <c r="H115" s="14"/>
      <c r="I115" s="14">
        <f t="shared" si="4"/>
        <v>0</v>
      </c>
    </row>
    <row r="116" spans="1:9" ht="15">
      <c r="A116" s="4"/>
      <c r="B116" s="10"/>
      <c r="C116" s="10">
        <v>322</v>
      </c>
      <c r="D116" s="10"/>
      <c r="E116" s="7" t="s">
        <v>180</v>
      </c>
      <c r="F116" s="14"/>
      <c r="G116" s="14"/>
      <c r="H116" s="14"/>
      <c r="I116" s="14">
        <f t="shared" si="4"/>
        <v>0</v>
      </c>
    </row>
    <row r="117" spans="1:10" ht="15">
      <c r="A117" s="4"/>
      <c r="B117" s="10"/>
      <c r="C117" s="10">
        <v>323</v>
      </c>
      <c r="D117" s="10"/>
      <c r="E117" s="7" t="s">
        <v>182</v>
      </c>
      <c r="F117" s="14">
        <v>127016</v>
      </c>
      <c r="G117" s="14"/>
      <c r="H117" s="14"/>
      <c r="I117" s="14">
        <f t="shared" si="4"/>
        <v>127016</v>
      </c>
      <c r="J117" t="s">
        <v>372</v>
      </c>
    </row>
    <row r="118" spans="1:9" ht="15">
      <c r="A118" s="4"/>
      <c r="B118" s="10"/>
      <c r="C118" s="10">
        <v>324</v>
      </c>
      <c r="D118" s="10"/>
      <c r="E118" s="7" t="s">
        <v>184</v>
      </c>
      <c r="F118" s="14"/>
      <c r="G118" s="14"/>
      <c r="H118" s="14"/>
      <c r="I118" s="14">
        <f t="shared" si="4"/>
        <v>0</v>
      </c>
    </row>
    <row r="119" spans="1:10" ht="15">
      <c r="A119" s="4"/>
      <c r="B119" s="15">
        <v>33</v>
      </c>
      <c r="C119" s="10"/>
      <c r="D119" s="10"/>
      <c r="E119" s="2" t="s">
        <v>186</v>
      </c>
      <c r="F119" s="8">
        <f>F120+F121+F122+F123+F124+F125</f>
        <v>0</v>
      </c>
      <c r="G119" s="8">
        <f>G120+G121+G122+G123+G124+G125</f>
        <v>0</v>
      </c>
      <c r="H119" s="8">
        <f>H120+H121+H122+H123+H124+H125</f>
        <v>0</v>
      </c>
      <c r="I119" s="8">
        <f t="shared" si="4"/>
        <v>0</v>
      </c>
      <c r="J119" s="28"/>
    </row>
    <row r="120" spans="1:9" ht="15">
      <c r="A120" s="4"/>
      <c r="B120" s="10"/>
      <c r="C120" s="10">
        <v>331</v>
      </c>
      <c r="D120" s="10"/>
      <c r="E120" s="7" t="s">
        <v>188</v>
      </c>
      <c r="F120" s="14"/>
      <c r="G120" s="14"/>
      <c r="H120" s="14"/>
      <c r="I120" s="14">
        <f t="shared" si="4"/>
        <v>0</v>
      </c>
    </row>
    <row r="121" spans="1:9" ht="15">
      <c r="A121" s="4"/>
      <c r="B121" s="10"/>
      <c r="C121" s="10">
        <v>332</v>
      </c>
      <c r="D121" s="10"/>
      <c r="E121" s="7" t="s">
        <v>190</v>
      </c>
      <c r="F121" s="14"/>
      <c r="G121" s="14"/>
      <c r="H121" s="14"/>
      <c r="I121" s="14">
        <f t="shared" si="4"/>
        <v>0</v>
      </c>
    </row>
    <row r="122" spans="1:9" ht="15">
      <c r="A122" s="4"/>
      <c r="B122" s="10"/>
      <c r="C122" s="10">
        <v>333</v>
      </c>
      <c r="D122" s="10"/>
      <c r="E122" s="7" t="s">
        <v>192</v>
      </c>
      <c r="F122" s="14"/>
      <c r="G122" s="14"/>
      <c r="H122" s="14"/>
      <c r="I122" s="14">
        <f t="shared" si="4"/>
        <v>0</v>
      </c>
    </row>
    <row r="123" spans="1:9" ht="15">
      <c r="A123" s="4"/>
      <c r="B123" s="10"/>
      <c r="C123" s="10">
        <v>334</v>
      </c>
      <c r="D123" s="10"/>
      <c r="E123" s="7" t="s">
        <v>194</v>
      </c>
      <c r="F123" s="14"/>
      <c r="G123" s="14"/>
      <c r="H123" s="14"/>
      <c r="I123" s="14">
        <f t="shared" si="4"/>
        <v>0</v>
      </c>
    </row>
    <row r="124" spans="1:9" ht="15">
      <c r="A124" s="4"/>
      <c r="B124" s="10"/>
      <c r="C124" s="10">
        <v>335</v>
      </c>
      <c r="D124" s="10"/>
      <c r="E124" s="7" t="s">
        <v>196</v>
      </c>
      <c r="F124" s="14"/>
      <c r="G124" s="14"/>
      <c r="H124" s="14"/>
      <c r="I124" s="14">
        <f t="shared" si="4"/>
        <v>0</v>
      </c>
    </row>
    <row r="125" spans="1:9" ht="15">
      <c r="A125" s="4"/>
      <c r="B125" s="10"/>
      <c r="C125" s="10">
        <v>336</v>
      </c>
      <c r="D125" s="10"/>
      <c r="E125" s="7" t="s">
        <v>198</v>
      </c>
      <c r="F125" s="14"/>
      <c r="G125" s="14"/>
      <c r="H125" s="14"/>
      <c r="I125" s="14">
        <f t="shared" si="4"/>
        <v>0</v>
      </c>
    </row>
    <row r="126" spans="1:9" ht="15">
      <c r="A126" s="4"/>
      <c r="B126" s="15">
        <v>34</v>
      </c>
      <c r="C126" s="10"/>
      <c r="D126" s="10"/>
      <c r="E126" s="2" t="s">
        <v>200</v>
      </c>
      <c r="F126" s="8">
        <f>SUM(F127)</f>
        <v>0</v>
      </c>
      <c r="G126" s="8">
        <f>SUM(G127)</f>
        <v>0</v>
      </c>
      <c r="H126" s="8">
        <f>SUM(H127)</f>
        <v>0</v>
      </c>
      <c r="I126" s="8">
        <f t="shared" si="4"/>
        <v>0</v>
      </c>
    </row>
    <row r="127" spans="1:9" ht="15">
      <c r="A127" s="4"/>
      <c r="B127" s="10"/>
      <c r="C127" s="10">
        <v>2341</v>
      </c>
      <c r="D127" s="10"/>
      <c r="E127" s="7" t="s">
        <v>202</v>
      </c>
      <c r="F127" s="14"/>
      <c r="G127" s="14"/>
      <c r="H127" s="14">
        <v>0</v>
      </c>
      <c r="I127" s="14">
        <f t="shared" si="4"/>
        <v>0</v>
      </c>
    </row>
    <row r="128" spans="1:10" ht="15">
      <c r="A128" s="4"/>
      <c r="B128" s="15">
        <v>35</v>
      </c>
      <c r="C128" s="10"/>
      <c r="D128" s="10"/>
      <c r="E128" s="2" t="s">
        <v>204</v>
      </c>
      <c r="F128" s="8">
        <f>F130+F131+F132+F133+F129</f>
        <v>0</v>
      </c>
      <c r="G128" s="8">
        <f>G130+G131+G132+G133+G129</f>
        <v>0</v>
      </c>
      <c r="H128" s="8">
        <f>H130+H131+H132+H133+H129</f>
        <v>0</v>
      </c>
      <c r="I128" s="8">
        <f t="shared" si="4"/>
        <v>0</v>
      </c>
      <c r="J128" s="28"/>
    </row>
    <row r="129" spans="1:10" ht="15">
      <c r="A129" s="4"/>
      <c r="B129" s="15"/>
      <c r="C129" s="10">
        <v>351</v>
      </c>
      <c r="D129" s="10"/>
      <c r="E129" s="7" t="s">
        <v>206</v>
      </c>
      <c r="F129" s="14"/>
      <c r="G129" s="14"/>
      <c r="H129" s="14"/>
      <c r="I129" s="14">
        <f t="shared" si="4"/>
        <v>0</v>
      </c>
      <c r="J129" s="28"/>
    </row>
    <row r="130" spans="1:9" ht="15">
      <c r="A130" s="4"/>
      <c r="B130" s="15"/>
      <c r="C130" s="10">
        <v>352</v>
      </c>
      <c r="D130" s="10"/>
      <c r="E130" s="7" t="s">
        <v>208</v>
      </c>
      <c r="F130" s="14"/>
      <c r="G130" s="14"/>
      <c r="H130" s="8"/>
      <c r="I130" s="14">
        <f t="shared" si="4"/>
        <v>0</v>
      </c>
    </row>
    <row r="131" spans="1:9" ht="15">
      <c r="A131" s="4"/>
      <c r="B131" s="15"/>
      <c r="C131" s="10">
        <v>353</v>
      </c>
      <c r="D131" s="10"/>
      <c r="E131" s="7" t="s">
        <v>209</v>
      </c>
      <c r="F131" s="14"/>
      <c r="G131" s="14"/>
      <c r="H131" s="14"/>
      <c r="I131" s="14">
        <f t="shared" si="4"/>
        <v>0</v>
      </c>
    </row>
    <row r="132" spans="1:9" ht="15">
      <c r="A132" s="4"/>
      <c r="B132" s="15"/>
      <c r="C132" s="10">
        <v>354</v>
      </c>
      <c r="D132" s="10"/>
      <c r="E132" s="7" t="s">
        <v>211</v>
      </c>
      <c r="F132" s="14"/>
      <c r="G132" s="14"/>
      <c r="H132" s="14"/>
      <c r="I132" s="14">
        <f t="shared" si="4"/>
        <v>0</v>
      </c>
    </row>
    <row r="133" spans="1:9" ht="15">
      <c r="A133" s="4"/>
      <c r="B133" s="15"/>
      <c r="C133" s="10">
        <v>355</v>
      </c>
      <c r="D133" s="10"/>
      <c r="E133" s="7" t="s">
        <v>213</v>
      </c>
      <c r="F133" s="14"/>
      <c r="G133" s="14"/>
      <c r="H133" s="14"/>
      <c r="I133" s="14">
        <f t="shared" si="4"/>
        <v>0</v>
      </c>
    </row>
    <row r="134" spans="1:11" ht="15">
      <c r="A134" s="4"/>
      <c r="B134" s="24">
        <v>36</v>
      </c>
      <c r="C134" s="10"/>
      <c r="D134" s="2" t="s">
        <v>214</v>
      </c>
      <c r="E134" s="25"/>
      <c r="F134" s="8">
        <f>F135+F140+F144</f>
        <v>0</v>
      </c>
      <c r="G134" s="8">
        <f>G135+G140+G144</f>
        <v>0</v>
      </c>
      <c r="H134" s="8">
        <f>H135+H140+H144</f>
        <v>0</v>
      </c>
      <c r="I134" s="8">
        <f t="shared" si="4"/>
        <v>0</v>
      </c>
      <c r="J134" s="28"/>
      <c r="K134" s="28"/>
    </row>
    <row r="135" spans="1:9" ht="15">
      <c r="A135" s="4"/>
      <c r="B135" s="10"/>
      <c r="C135" s="15">
        <v>361</v>
      </c>
      <c r="D135" s="35"/>
      <c r="E135" s="2" t="s">
        <v>216</v>
      </c>
      <c r="F135" s="8">
        <f>SUM(F136:F139)</f>
        <v>0</v>
      </c>
      <c r="G135" s="8">
        <f>SUM(G136:G139)</f>
        <v>0</v>
      </c>
      <c r="H135" s="8">
        <f>SUM(H136:H139)</f>
        <v>0</v>
      </c>
      <c r="I135" s="8">
        <f t="shared" si="4"/>
        <v>0</v>
      </c>
    </row>
    <row r="136" spans="1:9" ht="15">
      <c r="A136" s="4"/>
      <c r="B136" s="10"/>
      <c r="C136" s="10"/>
      <c r="D136">
        <v>3611</v>
      </c>
      <c r="E136" s="7" t="s">
        <v>218</v>
      </c>
      <c r="F136" s="14"/>
      <c r="G136" s="14"/>
      <c r="H136" s="14"/>
      <c r="I136" s="14">
        <f t="shared" si="4"/>
        <v>0</v>
      </c>
    </row>
    <row r="137" spans="1:9" ht="15">
      <c r="A137" s="4"/>
      <c r="B137" s="10"/>
      <c r="C137" s="10"/>
      <c r="D137">
        <v>3612</v>
      </c>
      <c r="E137" s="7" t="s">
        <v>219</v>
      </c>
      <c r="F137" s="14"/>
      <c r="G137" s="14"/>
      <c r="H137" s="14"/>
      <c r="I137" s="14">
        <f t="shared" si="4"/>
        <v>0</v>
      </c>
    </row>
    <row r="138" spans="1:9" ht="15">
      <c r="A138" s="4"/>
      <c r="B138" s="10"/>
      <c r="C138" s="10"/>
      <c r="D138">
        <v>3614</v>
      </c>
      <c r="E138" s="7" t="s">
        <v>220</v>
      </c>
      <c r="F138" s="14"/>
      <c r="G138" s="14"/>
      <c r="H138" s="14"/>
      <c r="I138" s="14">
        <f t="shared" si="4"/>
        <v>0</v>
      </c>
    </row>
    <row r="139" spans="1:10" ht="15">
      <c r="A139" s="4"/>
      <c r="B139" s="10"/>
      <c r="C139" s="10"/>
      <c r="D139">
        <v>3615</v>
      </c>
      <c r="E139" s="7" t="s">
        <v>221</v>
      </c>
      <c r="F139" s="14"/>
      <c r="G139" s="14"/>
      <c r="H139" s="14"/>
      <c r="I139" s="14">
        <f t="shared" si="4"/>
        <v>0</v>
      </c>
      <c r="J139" s="28"/>
    </row>
    <row r="140" spans="1:10" ht="15">
      <c r="A140" s="4"/>
      <c r="B140" s="10"/>
      <c r="C140" s="15">
        <v>362</v>
      </c>
      <c r="E140" s="2" t="s">
        <v>222</v>
      </c>
      <c r="F140" s="8">
        <f>SUM(F141:F143)</f>
        <v>0</v>
      </c>
      <c r="G140" s="8">
        <f>SUM(G141:G143)</f>
        <v>0</v>
      </c>
      <c r="H140" s="8">
        <f>SUM(H141:H143)</f>
        <v>0</v>
      </c>
      <c r="I140" s="8">
        <f t="shared" si="4"/>
        <v>0</v>
      </c>
      <c r="J140" s="28"/>
    </row>
    <row r="141" spans="1:10" ht="15">
      <c r="A141" s="4"/>
      <c r="B141" s="10"/>
      <c r="C141" s="10"/>
      <c r="D141">
        <v>3621</v>
      </c>
      <c r="E141" s="7" t="s">
        <v>224</v>
      </c>
      <c r="F141" s="14"/>
      <c r="G141" s="14"/>
      <c r="H141" s="14"/>
      <c r="I141" s="14">
        <f t="shared" si="4"/>
        <v>0</v>
      </c>
      <c r="J141" s="28"/>
    </row>
    <row r="142" spans="1:10" ht="15">
      <c r="A142" s="4"/>
      <c r="B142" s="10"/>
      <c r="C142" s="10"/>
      <c r="D142">
        <v>3622</v>
      </c>
      <c r="E142" s="7" t="s">
        <v>225</v>
      </c>
      <c r="F142" s="14"/>
      <c r="G142" s="14"/>
      <c r="H142" s="14"/>
      <c r="I142" s="14">
        <f t="shared" si="4"/>
        <v>0</v>
      </c>
      <c r="J142" s="28"/>
    </row>
    <row r="143" spans="1:10" ht="15">
      <c r="A143" s="4"/>
      <c r="B143" s="10"/>
      <c r="C143" s="10"/>
      <c r="D143">
        <v>3623</v>
      </c>
      <c r="E143" s="7" t="s">
        <v>226</v>
      </c>
      <c r="F143" s="14"/>
      <c r="G143" s="14"/>
      <c r="H143" s="14"/>
      <c r="I143" s="14">
        <f t="shared" si="4"/>
        <v>0</v>
      </c>
      <c r="J143" s="28"/>
    </row>
    <row r="144" spans="1:10" ht="15">
      <c r="A144" s="4"/>
      <c r="B144" s="10"/>
      <c r="C144" s="15">
        <v>363</v>
      </c>
      <c r="D144" s="35"/>
      <c r="E144" s="2" t="s">
        <v>228</v>
      </c>
      <c r="F144" s="8">
        <f>SUM(F145:F147)</f>
        <v>0</v>
      </c>
      <c r="G144" s="8">
        <f>SUM(G145:G147)</f>
        <v>0</v>
      </c>
      <c r="H144" s="8">
        <f>SUM(H145:H147)</f>
        <v>0</v>
      </c>
      <c r="I144" s="8">
        <f t="shared" si="4"/>
        <v>0</v>
      </c>
      <c r="J144" s="28"/>
    </row>
    <row r="145" spans="1:10" ht="15">
      <c r="A145" s="4"/>
      <c r="B145" s="10"/>
      <c r="C145" s="10"/>
      <c r="D145">
        <v>3634</v>
      </c>
      <c r="E145" s="7" t="s">
        <v>229</v>
      </c>
      <c r="F145" s="14"/>
      <c r="G145" s="14"/>
      <c r="H145" s="14"/>
      <c r="I145" s="14">
        <f t="shared" si="4"/>
        <v>0</v>
      </c>
      <c r="J145" s="28"/>
    </row>
    <row r="146" spans="1:10" ht="15">
      <c r="A146" s="4"/>
      <c r="B146" s="10"/>
      <c r="C146" s="10"/>
      <c r="D146">
        <v>3635</v>
      </c>
      <c r="E146" s="7" t="s">
        <v>230</v>
      </c>
      <c r="F146" s="14"/>
      <c r="G146" s="14"/>
      <c r="H146" s="14"/>
      <c r="I146" s="14">
        <f t="shared" si="4"/>
        <v>0</v>
      </c>
      <c r="J146" s="28"/>
    </row>
    <row r="147" spans="1:10" ht="15">
      <c r="A147" s="4"/>
      <c r="B147" s="10"/>
      <c r="C147" s="10"/>
      <c r="D147">
        <v>3636</v>
      </c>
      <c r="E147" s="7" t="s">
        <v>231</v>
      </c>
      <c r="F147" s="14"/>
      <c r="G147" s="14"/>
      <c r="H147" s="14"/>
      <c r="I147" s="14">
        <f t="shared" si="4"/>
        <v>0</v>
      </c>
      <c r="J147" s="28"/>
    </row>
    <row r="148" spans="1:10" ht="15">
      <c r="A148" s="4"/>
      <c r="B148" s="15">
        <v>37</v>
      </c>
      <c r="C148" s="10"/>
      <c r="D148" s="2" t="s">
        <v>232</v>
      </c>
      <c r="E148" s="25"/>
      <c r="F148" s="8">
        <f>F149+F156</f>
        <v>814995</v>
      </c>
      <c r="G148" s="8">
        <f>G149+G156</f>
        <v>800000</v>
      </c>
      <c r="H148" s="8">
        <f>H149+H156</f>
        <v>800000</v>
      </c>
      <c r="I148" s="8">
        <f t="shared" si="4"/>
        <v>2414995</v>
      </c>
      <c r="J148" s="28"/>
    </row>
    <row r="149" spans="1:10" ht="15">
      <c r="A149" s="4"/>
      <c r="B149" s="15"/>
      <c r="C149" s="15">
        <v>371</v>
      </c>
      <c r="D149" s="2"/>
      <c r="E149" s="26" t="s">
        <v>234</v>
      </c>
      <c r="F149" s="8">
        <f>SUM(F150:F155)</f>
        <v>810727</v>
      </c>
      <c r="G149" s="8">
        <f>SUM(G150:G155)</f>
        <v>800000</v>
      </c>
      <c r="H149" s="8">
        <f>SUM(H150:H155)</f>
        <v>800000</v>
      </c>
      <c r="I149" s="8">
        <f t="shared" si="4"/>
        <v>2410727</v>
      </c>
      <c r="J149" s="28"/>
    </row>
    <row r="150" spans="1:10" ht="15">
      <c r="A150" s="4"/>
      <c r="B150" s="10"/>
      <c r="C150" s="10"/>
      <c r="D150" s="10">
        <v>3711</v>
      </c>
      <c r="E150" s="7" t="s">
        <v>236</v>
      </c>
      <c r="F150" s="14">
        <f>770000</f>
        <v>770000</v>
      </c>
      <c r="G150" s="14">
        <f>770000</f>
        <v>770000</v>
      </c>
      <c r="H150" s="14">
        <f>770000</f>
        <v>770000</v>
      </c>
      <c r="I150" s="14">
        <f t="shared" si="4"/>
        <v>2310000</v>
      </c>
      <c r="J150" s="28"/>
    </row>
    <row r="151" spans="1:10" ht="15">
      <c r="A151" s="4"/>
      <c r="B151" s="10"/>
      <c r="C151" s="10"/>
      <c r="D151" s="10">
        <v>3712</v>
      </c>
      <c r="E151" s="7" t="s">
        <v>237</v>
      </c>
      <c r="F151" s="14">
        <v>30000</v>
      </c>
      <c r="G151" s="14">
        <v>30000</v>
      </c>
      <c r="H151" s="14">
        <v>30000</v>
      </c>
      <c r="I151" s="14">
        <f t="shared" si="4"/>
        <v>90000</v>
      </c>
      <c r="J151" s="28"/>
    </row>
    <row r="152" spans="1:10" ht="15">
      <c r="A152" s="4"/>
      <c r="B152" s="10"/>
      <c r="C152" s="10"/>
      <c r="D152" s="10" t="s">
        <v>373</v>
      </c>
      <c r="E152" s="7" t="s">
        <v>329</v>
      </c>
      <c r="F152" s="14"/>
      <c r="G152" s="14"/>
      <c r="H152" s="14"/>
      <c r="I152" s="14"/>
      <c r="J152" s="28"/>
    </row>
    <row r="153" spans="1:10" ht="15">
      <c r="A153" s="4"/>
      <c r="B153" s="10"/>
      <c r="C153" s="10"/>
      <c r="D153" s="10" t="s">
        <v>374</v>
      </c>
      <c r="E153" s="7" t="s">
        <v>330</v>
      </c>
      <c r="F153" s="14"/>
      <c r="G153" s="14"/>
      <c r="H153" s="14"/>
      <c r="I153" s="14"/>
      <c r="J153" s="28"/>
    </row>
    <row r="154" spans="1:10" ht="15">
      <c r="A154" s="4"/>
      <c r="B154" s="10"/>
      <c r="C154" s="10"/>
      <c r="D154" s="10">
        <v>3715</v>
      </c>
      <c r="E154" s="7" t="s">
        <v>238</v>
      </c>
      <c r="F154" s="14"/>
      <c r="G154" s="14"/>
      <c r="H154" s="14"/>
      <c r="I154" s="14">
        <f t="shared" si="4"/>
        <v>0</v>
      </c>
      <c r="J154" s="28"/>
    </row>
    <row r="155" spans="1:10" ht="15">
      <c r="A155" s="4"/>
      <c r="B155" s="10"/>
      <c r="C155" s="10"/>
      <c r="D155" s="40">
        <v>3716</v>
      </c>
      <c r="E155" s="7" t="s">
        <v>239</v>
      </c>
      <c r="F155" s="14">
        <f>10727</f>
        <v>10727</v>
      </c>
      <c r="G155" s="14"/>
      <c r="H155" s="14"/>
      <c r="I155" s="14">
        <f t="shared" si="4"/>
        <v>10727</v>
      </c>
      <c r="J155" s="28"/>
    </row>
    <row r="156" spans="1:9" ht="15">
      <c r="A156" s="4"/>
      <c r="B156" s="10"/>
      <c r="C156" s="15">
        <v>372</v>
      </c>
      <c r="D156" s="35"/>
      <c r="E156" s="2" t="s">
        <v>240</v>
      </c>
      <c r="F156" s="8">
        <f>SUM(F157:F159)</f>
        <v>4268</v>
      </c>
      <c r="G156" s="8">
        <f>SUM(G157:G159)</f>
        <v>0</v>
      </c>
      <c r="H156" s="8">
        <f>SUM(H157:H159)</f>
        <v>0</v>
      </c>
      <c r="I156" s="8">
        <f t="shared" si="4"/>
        <v>4268</v>
      </c>
    </row>
    <row r="157" spans="1:9" ht="15">
      <c r="A157" s="4"/>
      <c r="B157" s="10"/>
      <c r="C157" s="15"/>
      <c r="D157" s="41">
        <v>3723</v>
      </c>
      <c r="E157" s="7" t="s">
        <v>242</v>
      </c>
      <c r="F157" s="14"/>
      <c r="G157" s="14"/>
      <c r="H157" s="14"/>
      <c r="I157" s="14">
        <f t="shared" si="4"/>
        <v>0</v>
      </c>
    </row>
    <row r="158" spans="1:9" ht="15">
      <c r="A158" s="4"/>
      <c r="B158" s="10"/>
      <c r="C158" s="15"/>
      <c r="D158" s="41">
        <v>3722</v>
      </c>
      <c r="E158" s="7" t="s">
        <v>243</v>
      </c>
      <c r="F158" s="14"/>
      <c r="G158" s="14"/>
      <c r="H158" s="14"/>
      <c r="I158" s="14">
        <f>SUM(F158:H158)</f>
        <v>0</v>
      </c>
    </row>
    <row r="159" spans="1:9" ht="15">
      <c r="A159" s="4"/>
      <c r="B159" s="10"/>
      <c r="C159" s="15"/>
      <c r="D159" s="41">
        <v>3725</v>
      </c>
      <c r="E159" s="7" t="s">
        <v>244</v>
      </c>
      <c r="F159" s="14">
        <v>4268</v>
      </c>
      <c r="G159" s="14"/>
      <c r="H159" s="14"/>
      <c r="I159" s="14">
        <f>SUM(F159:H159)</f>
        <v>4268</v>
      </c>
    </row>
    <row r="160" spans="1:10" ht="15">
      <c r="A160" s="4"/>
      <c r="B160" s="15">
        <v>39</v>
      </c>
      <c r="C160" s="10"/>
      <c r="D160" s="10"/>
      <c r="E160" s="2" t="s">
        <v>246</v>
      </c>
      <c r="F160" s="8">
        <f>SUM(F161:F168)</f>
        <v>43790</v>
      </c>
      <c r="G160" s="8">
        <f>SUM(G161:G168)</f>
        <v>0</v>
      </c>
      <c r="H160" s="8">
        <f>SUM(H161:H168)</f>
        <v>0</v>
      </c>
      <c r="I160" s="8">
        <f>SUM(F160:H160)</f>
        <v>43790</v>
      </c>
      <c r="J160" s="28"/>
    </row>
    <row r="161" spans="1:9" ht="15">
      <c r="A161" s="4"/>
      <c r="B161" s="15"/>
      <c r="C161" s="15">
        <v>391</v>
      </c>
      <c r="D161" s="10"/>
      <c r="E161" s="7" t="s">
        <v>248</v>
      </c>
      <c r="F161" s="14"/>
      <c r="G161" s="14"/>
      <c r="H161" s="14"/>
      <c r="I161" s="14">
        <f>SUM(F161:H161)</f>
        <v>0</v>
      </c>
    </row>
    <row r="162" spans="1:9" ht="15">
      <c r="A162" s="4"/>
      <c r="B162" s="15"/>
      <c r="C162" s="15">
        <v>392</v>
      </c>
      <c r="D162" s="10"/>
      <c r="E162" s="7" t="s">
        <v>250</v>
      </c>
      <c r="F162" s="14"/>
      <c r="G162" s="14"/>
      <c r="H162" s="14"/>
      <c r="I162" s="14">
        <f>SUM(F162:H162)</f>
        <v>0</v>
      </c>
    </row>
    <row r="163" spans="1:9" ht="15">
      <c r="A163" s="4"/>
      <c r="B163" s="15"/>
      <c r="C163" s="15">
        <v>393</v>
      </c>
      <c r="D163" s="10"/>
      <c r="E163" s="7" t="s">
        <v>367</v>
      </c>
      <c r="F163" s="14"/>
      <c r="G163" s="14"/>
      <c r="H163" s="14"/>
      <c r="I163" s="14"/>
    </row>
    <row r="164" spans="1:9" ht="15">
      <c r="A164" s="4"/>
      <c r="B164" s="15"/>
      <c r="C164" s="15">
        <v>394</v>
      </c>
      <c r="D164" s="10"/>
      <c r="E164" s="7" t="s">
        <v>252</v>
      </c>
      <c r="F164" s="14"/>
      <c r="G164" s="14"/>
      <c r="H164" s="14"/>
      <c r="I164" s="14"/>
    </row>
    <row r="165" spans="1:9" ht="15">
      <c r="A165" s="4"/>
      <c r="B165" s="15"/>
      <c r="C165" s="15">
        <v>395</v>
      </c>
      <c r="D165" s="10"/>
      <c r="E165" s="7" t="s">
        <v>254</v>
      </c>
      <c r="F165" s="14"/>
      <c r="G165" s="14"/>
      <c r="H165" s="14"/>
      <c r="I165" s="14">
        <f aca="true" t="shared" si="5" ref="I165:I185">SUM(F165:H165)</f>
        <v>0</v>
      </c>
    </row>
    <row r="166" spans="1:9" ht="15">
      <c r="A166" s="4"/>
      <c r="B166" s="15"/>
      <c r="C166" s="15">
        <v>396</v>
      </c>
      <c r="D166" s="10"/>
      <c r="E166" s="7" t="s">
        <v>256</v>
      </c>
      <c r="F166" s="14">
        <f>26077+11672</f>
        <v>37749</v>
      </c>
      <c r="G166" s="14"/>
      <c r="H166" s="14"/>
      <c r="I166" s="14">
        <f t="shared" si="5"/>
        <v>37749</v>
      </c>
    </row>
    <row r="167" spans="1:9" ht="15">
      <c r="A167" s="4"/>
      <c r="B167" s="15"/>
      <c r="C167" s="15">
        <v>398</v>
      </c>
      <c r="D167" s="10"/>
      <c r="E167" s="7" t="s">
        <v>368</v>
      </c>
      <c r="F167" s="14"/>
      <c r="G167" s="14"/>
      <c r="H167" s="14"/>
      <c r="I167" s="14">
        <f t="shared" si="5"/>
        <v>0</v>
      </c>
    </row>
    <row r="168" spans="1:9" ht="15">
      <c r="A168" s="4"/>
      <c r="B168" s="15"/>
      <c r="C168" s="15">
        <v>399</v>
      </c>
      <c r="D168" s="10"/>
      <c r="E168" s="7" t="s">
        <v>260</v>
      </c>
      <c r="F168" s="14">
        <f>6041</f>
        <v>6041</v>
      </c>
      <c r="G168" s="14"/>
      <c r="H168" s="14"/>
      <c r="I168" s="14">
        <f t="shared" si="5"/>
        <v>6041</v>
      </c>
    </row>
    <row r="169" spans="1:9" ht="15">
      <c r="A169" s="42">
        <v>24</v>
      </c>
      <c r="B169" s="15"/>
      <c r="C169" s="10"/>
      <c r="D169" s="10"/>
      <c r="E169" s="2" t="s">
        <v>261</v>
      </c>
      <c r="F169" s="8">
        <f>F170+F176</f>
        <v>455000</v>
      </c>
      <c r="G169" s="8">
        <f>G170+G176</f>
        <v>455000</v>
      </c>
      <c r="H169" s="8">
        <f>H170+H176</f>
        <v>455000</v>
      </c>
      <c r="I169" s="8">
        <f t="shared" si="5"/>
        <v>1365000</v>
      </c>
    </row>
    <row r="170" spans="1:10" ht="15">
      <c r="A170" s="4"/>
      <c r="B170" s="15">
        <v>41</v>
      </c>
      <c r="D170" s="10"/>
      <c r="E170" s="2" t="s">
        <v>263</v>
      </c>
      <c r="F170" s="8">
        <f>F171+F174+F175</f>
        <v>455000</v>
      </c>
      <c r="G170" s="8">
        <f>G171+G174</f>
        <v>455000</v>
      </c>
      <c r="H170" s="8">
        <f>H171+H174</f>
        <v>455000</v>
      </c>
      <c r="I170" s="8">
        <f t="shared" si="5"/>
        <v>1365000</v>
      </c>
      <c r="J170" s="28"/>
    </row>
    <row r="171" spans="1:9" ht="15">
      <c r="A171" s="4"/>
      <c r="B171" s="15"/>
      <c r="C171" s="15">
        <v>412</v>
      </c>
      <c r="D171" s="10"/>
      <c r="E171" s="7" t="s">
        <v>265</v>
      </c>
      <c r="F171" s="8">
        <f>SUM(F172:F173)</f>
        <v>355000</v>
      </c>
      <c r="G171" s="8">
        <f>SUM(G172:G173)</f>
        <v>355000</v>
      </c>
      <c r="H171" s="8">
        <f>SUM(H172:H173)</f>
        <v>355000</v>
      </c>
      <c r="I171" s="8">
        <f t="shared" si="5"/>
        <v>1065000</v>
      </c>
    </row>
    <row r="172" spans="1:9" ht="15">
      <c r="A172" s="4"/>
      <c r="B172" s="15"/>
      <c r="C172" s="15"/>
      <c r="D172" s="10">
        <v>4121</v>
      </c>
      <c r="E172" s="7" t="s">
        <v>267</v>
      </c>
      <c r="F172" s="14">
        <v>355000</v>
      </c>
      <c r="G172" s="14">
        <v>355000</v>
      </c>
      <c r="H172" s="14">
        <v>355000</v>
      </c>
      <c r="I172" s="14">
        <f t="shared" si="5"/>
        <v>1065000</v>
      </c>
    </row>
    <row r="173" spans="1:9" ht="15">
      <c r="A173" s="4"/>
      <c r="B173" s="15"/>
      <c r="C173" s="15"/>
      <c r="D173" s="10">
        <v>4122</v>
      </c>
      <c r="E173" s="7" t="s">
        <v>268</v>
      </c>
      <c r="F173" s="14"/>
      <c r="G173" s="14"/>
      <c r="H173" s="14"/>
      <c r="I173" s="14">
        <f t="shared" si="5"/>
        <v>0</v>
      </c>
    </row>
    <row r="174" spans="1:9" ht="15">
      <c r="A174" s="4"/>
      <c r="B174" s="15"/>
      <c r="C174" s="15">
        <v>414</v>
      </c>
      <c r="D174" s="10"/>
      <c r="E174" s="7" t="s">
        <v>270</v>
      </c>
      <c r="F174" s="14">
        <v>100000</v>
      </c>
      <c r="G174" s="14">
        <v>100000</v>
      </c>
      <c r="H174" s="14">
        <v>100000</v>
      </c>
      <c r="I174" s="14">
        <f t="shared" si="5"/>
        <v>300000</v>
      </c>
    </row>
    <row r="175" spans="1:9" ht="15">
      <c r="A175" s="4"/>
      <c r="B175" s="15"/>
      <c r="C175" s="15" t="s">
        <v>269</v>
      </c>
      <c r="D175" s="13" t="s">
        <v>26</v>
      </c>
      <c r="E175" s="20" t="s">
        <v>272</v>
      </c>
      <c r="F175" s="14"/>
      <c r="G175" s="14"/>
      <c r="H175" s="14"/>
      <c r="I175" s="14">
        <f>SUM(F175:H175)</f>
        <v>0</v>
      </c>
    </row>
    <row r="176" spans="1:9" ht="15">
      <c r="A176" s="4"/>
      <c r="B176" s="15">
        <v>47</v>
      </c>
      <c r="C176" s="15"/>
      <c r="D176" s="10"/>
      <c r="E176" s="2" t="s">
        <v>274</v>
      </c>
      <c r="F176" s="8">
        <f>F177</f>
        <v>0</v>
      </c>
      <c r="G176" s="14"/>
      <c r="H176" s="14"/>
      <c r="I176" s="8">
        <f t="shared" si="5"/>
        <v>0</v>
      </c>
    </row>
    <row r="177" spans="1:9" ht="15">
      <c r="A177" s="4"/>
      <c r="B177" s="15"/>
      <c r="C177" s="15">
        <v>472</v>
      </c>
      <c r="D177" s="10"/>
      <c r="E177" s="7" t="s">
        <v>276</v>
      </c>
      <c r="F177" s="14">
        <v>0</v>
      </c>
      <c r="G177" s="14"/>
      <c r="H177" s="14">
        <v>0</v>
      </c>
      <c r="I177" s="14">
        <f t="shared" si="5"/>
        <v>0</v>
      </c>
    </row>
    <row r="178" spans="1:9" ht="15">
      <c r="A178" s="42">
        <v>26</v>
      </c>
      <c r="B178" s="15"/>
      <c r="C178" s="15"/>
      <c r="D178" s="10"/>
      <c r="E178" s="2" t="s">
        <v>277</v>
      </c>
      <c r="F178" s="8">
        <f>F179+F188+F194+F201+F192+F197</f>
        <v>2803052</v>
      </c>
      <c r="G178" s="8">
        <f>G179+G188+G194+G201</f>
        <v>206867</v>
      </c>
      <c r="H178" s="8">
        <f>H179+H188+H194+H201</f>
        <v>0</v>
      </c>
      <c r="I178" s="8">
        <f t="shared" si="5"/>
        <v>3009919</v>
      </c>
    </row>
    <row r="179" spans="1:9" ht="15">
      <c r="A179" s="4"/>
      <c r="B179" s="15">
        <v>61</v>
      </c>
      <c r="C179" s="15"/>
      <c r="D179" s="10"/>
      <c r="E179" s="2" t="s">
        <v>279</v>
      </c>
      <c r="F179" s="8">
        <f>SUM(F180+F182+F184+F186)</f>
        <v>164650</v>
      </c>
      <c r="G179" s="8">
        <f>SUM(G180+G182+G184+G186)</f>
        <v>0</v>
      </c>
      <c r="H179" s="8">
        <f>SUM(H180+H182+H184+H186)</f>
        <v>0</v>
      </c>
      <c r="I179" s="8">
        <f t="shared" si="5"/>
        <v>164650</v>
      </c>
    </row>
    <row r="180" spans="1:9" ht="15">
      <c r="A180" s="4"/>
      <c r="B180" s="15"/>
      <c r="C180" s="15" t="s">
        <v>377</v>
      </c>
      <c r="D180" s="10"/>
      <c r="E180" s="2" t="s">
        <v>281</v>
      </c>
      <c r="F180" s="8">
        <f>SUM(F181)</f>
        <v>0</v>
      </c>
      <c r="G180" s="8">
        <f>SUM(G181)</f>
        <v>0</v>
      </c>
      <c r="H180" s="8">
        <f>SUM(H181)</f>
        <v>0</v>
      </c>
      <c r="I180" s="8">
        <f>SUM(F180:H180)</f>
        <v>0</v>
      </c>
    </row>
    <row r="181" spans="1:9" ht="15">
      <c r="A181" s="4"/>
      <c r="B181" s="15"/>
      <c r="C181" s="15"/>
      <c r="D181" s="13" t="s">
        <v>13</v>
      </c>
      <c r="E181" s="7" t="s">
        <v>281</v>
      </c>
      <c r="F181" s="14"/>
      <c r="G181" s="14"/>
      <c r="H181" s="14"/>
      <c r="I181" s="14">
        <f t="shared" si="5"/>
        <v>0</v>
      </c>
    </row>
    <row r="182" spans="1:9" ht="15">
      <c r="A182" s="4"/>
      <c r="B182" s="15"/>
      <c r="C182" s="15" t="s">
        <v>282</v>
      </c>
      <c r="D182" s="13"/>
      <c r="E182" s="2" t="s">
        <v>375</v>
      </c>
      <c r="F182" s="8">
        <f>SUM(F183)</f>
        <v>0</v>
      </c>
      <c r="G182" s="8">
        <f>SUM(G183)</f>
        <v>0</v>
      </c>
      <c r="H182" s="8">
        <f>SUM(H183)</f>
        <v>0</v>
      </c>
      <c r="I182" s="8">
        <f t="shared" si="5"/>
        <v>0</v>
      </c>
    </row>
    <row r="183" spans="1:9" ht="15">
      <c r="A183" s="4"/>
      <c r="B183" s="15"/>
      <c r="C183" s="15"/>
      <c r="D183" s="13" t="s">
        <v>13</v>
      </c>
      <c r="E183" s="7" t="s">
        <v>369</v>
      </c>
      <c r="F183" s="14"/>
      <c r="G183" s="8"/>
      <c r="H183" s="14"/>
      <c r="I183" s="14">
        <f t="shared" si="5"/>
        <v>0</v>
      </c>
    </row>
    <row r="184" spans="1:9" ht="15">
      <c r="A184" s="4"/>
      <c r="B184" s="15"/>
      <c r="C184" s="15" t="s">
        <v>284</v>
      </c>
      <c r="D184" s="13"/>
      <c r="E184" s="2" t="s">
        <v>370</v>
      </c>
      <c r="F184" s="8">
        <f>SUM(F185)</f>
        <v>164650</v>
      </c>
      <c r="G184" s="8">
        <f>SUM(G185)</f>
        <v>0</v>
      </c>
      <c r="H184" s="8">
        <f>SUM(H185)</f>
        <v>0</v>
      </c>
      <c r="I184" s="8">
        <f t="shared" si="5"/>
        <v>164650</v>
      </c>
    </row>
    <row r="185" spans="1:9" ht="15">
      <c r="A185" s="4"/>
      <c r="B185" s="15"/>
      <c r="C185" s="15"/>
      <c r="D185" s="13" t="s">
        <v>13</v>
      </c>
      <c r="E185" s="7" t="s">
        <v>370</v>
      </c>
      <c r="F185" s="14">
        <f>131758+32892</f>
        <v>164650</v>
      </c>
      <c r="G185" s="14"/>
      <c r="H185" s="14"/>
      <c r="I185" s="14">
        <f t="shared" si="5"/>
        <v>164650</v>
      </c>
    </row>
    <row r="186" spans="1:9" ht="15">
      <c r="A186" s="4"/>
      <c r="B186" s="15"/>
      <c r="C186" s="15" t="s">
        <v>334</v>
      </c>
      <c r="D186" s="13"/>
      <c r="E186" s="2" t="s">
        <v>376</v>
      </c>
      <c r="F186" s="8">
        <f>SUM(F187)</f>
        <v>0</v>
      </c>
      <c r="G186" s="8">
        <f>SUM(G187)</f>
        <v>0</v>
      </c>
      <c r="H186" s="8">
        <f>SUM(H187)</f>
        <v>0</v>
      </c>
      <c r="I186" s="14"/>
    </row>
    <row r="187" spans="1:9" ht="15">
      <c r="A187" s="4"/>
      <c r="B187" s="15"/>
      <c r="C187" s="15"/>
      <c r="D187" s="13" t="s">
        <v>13</v>
      </c>
      <c r="E187" s="7" t="s">
        <v>285</v>
      </c>
      <c r="F187" s="14"/>
      <c r="G187" s="14"/>
      <c r="H187" s="14"/>
      <c r="I187" s="14">
        <f>SUM(F187:H187)</f>
        <v>0</v>
      </c>
    </row>
    <row r="188" spans="1:9" ht="15">
      <c r="A188" s="4"/>
      <c r="B188" s="15">
        <v>62</v>
      </c>
      <c r="C188" s="15"/>
      <c r="D188" s="13"/>
      <c r="E188" s="2" t="s">
        <v>287</v>
      </c>
      <c r="F188" s="8">
        <f>SUM(F189:F191)</f>
        <v>0</v>
      </c>
      <c r="G188" s="8">
        <f>SUM(G189:G191)</f>
        <v>0</v>
      </c>
      <c r="H188" s="8">
        <f>SUM(H189:H191)</f>
        <v>0</v>
      </c>
      <c r="I188" s="8">
        <f>SUM(F188:H188)</f>
        <v>0</v>
      </c>
    </row>
    <row r="189" spans="1:9" ht="15">
      <c r="A189" s="4"/>
      <c r="B189" s="15"/>
      <c r="C189" s="15" t="s">
        <v>378</v>
      </c>
      <c r="D189" s="13" t="s">
        <v>13</v>
      </c>
      <c r="E189" s="7" t="s">
        <v>289</v>
      </c>
      <c r="F189" s="14"/>
      <c r="G189" s="14"/>
      <c r="H189" s="14"/>
      <c r="I189" s="14">
        <f>SUM(F189:H189)</f>
        <v>0</v>
      </c>
    </row>
    <row r="190" spans="1:9" ht="15">
      <c r="A190" s="4"/>
      <c r="B190" s="10"/>
      <c r="C190" s="15" t="s">
        <v>290</v>
      </c>
      <c r="D190" s="13" t="s">
        <v>13</v>
      </c>
      <c r="E190" s="7" t="s">
        <v>291</v>
      </c>
      <c r="F190" s="14"/>
      <c r="G190" s="14"/>
      <c r="H190" s="14"/>
      <c r="I190" s="14">
        <f>SUM(F190:H190)</f>
        <v>0</v>
      </c>
    </row>
    <row r="191" spans="1:9" ht="15">
      <c r="A191" s="4"/>
      <c r="B191" s="10"/>
      <c r="C191" s="15" t="s">
        <v>292</v>
      </c>
      <c r="D191" s="13" t="s">
        <v>13</v>
      </c>
      <c r="E191" s="7" t="s">
        <v>379</v>
      </c>
      <c r="F191" s="14"/>
      <c r="G191" s="14"/>
      <c r="H191" s="14"/>
      <c r="I191" s="14"/>
    </row>
    <row r="192" spans="1:9" ht="15">
      <c r="A192" s="4"/>
      <c r="B192" s="15">
        <v>63</v>
      </c>
      <c r="C192" s="15"/>
      <c r="D192" s="13"/>
      <c r="E192" s="2" t="s">
        <v>380</v>
      </c>
      <c r="F192" s="14">
        <f>SUM(F193)</f>
        <v>0</v>
      </c>
      <c r="G192" s="14">
        <f>SUM(G193)</f>
        <v>0</v>
      </c>
      <c r="H192" s="14">
        <f>SUM(H193)</f>
        <v>0</v>
      </c>
      <c r="I192" s="14">
        <f>SUM(F192:H192)</f>
        <v>0</v>
      </c>
    </row>
    <row r="193" spans="1:9" ht="15">
      <c r="A193" s="4"/>
      <c r="B193" s="10"/>
      <c r="C193" s="10" t="s">
        <v>335</v>
      </c>
      <c r="D193" s="13" t="s">
        <v>13</v>
      </c>
      <c r="E193" s="7" t="s">
        <v>381</v>
      </c>
      <c r="F193" s="14"/>
      <c r="G193" s="14"/>
      <c r="H193" s="14"/>
      <c r="I193" s="14"/>
    </row>
    <row r="194" spans="1:9" ht="15">
      <c r="A194" s="4"/>
      <c r="B194" s="15">
        <v>64</v>
      </c>
      <c r="C194" s="15"/>
      <c r="D194" s="13"/>
      <c r="E194" s="2" t="s">
        <v>295</v>
      </c>
      <c r="F194" s="8">
        <f>F195+F196</f>
        <v>0</v>
      </c>
      <c r="G194" s="8">
        <f>G195+G196</f>
        <v>0</v>
      </c>
      <c r="H194" s="8">
        <f>H195+H196</f>
        <v>0</v>
      </c>
      <c r="I194" s="8">
        <f aca="true" t="shared" si="6" ref="I194:I208">SUM(F194:H194)</f>
        <v>0</v>
      </c>
    </row>
    <row r="195" spans="1:9" ht="15">
      <c r="A195" s="4"/>
      <c r="B195" s="10"/>
      <c r="C195" s="15">
        <v>641</v>
      </c>
      <c r="D195" s="13"/>
      <c r="E195" s="7" t="s">
        <v>297</v>
      </c>
      <c r="F195" s="14"/>
      <c r="G195" s="14"/>
      <c r="H195" s="14"/>
      <c r="I195" s="14">
        <f t="shared" si="6"/>
        <v>0</v>
      </c>
    </row>
    <row r="196" spans="1:9" ht="15">
      <c r="A196" s="4"/>
      <c r="B196" s="10"/>
      <c r="C196" s="15">
        <v>648</v>
      </c>
      <c r="D196" s="13"/>
      <c r="E196" s="7" t="s">
        <v>299</v>
      </c>
      <c r="F196" s="29"/>
      <c r="G196" s="29"/>
      <c r="H196" s="29"/>
      <c r="I196" s="29">
        <f t="shared" si="6"/>
        <v>0</v>
      </c>
    </row>
    <row r="197" spans="1:9" ht="15">
      <c r="A197" s="4"/>
      <c r="B197" s="15">
        <v>65</v>
      </c>
      <c r="C197" s="15"/>
      <c r="D197" s="13"/>
      <c r="E197" s="2" t="s">
        <v>301</v>
      </c>
      <c r="F197" s="30">
        <f>SUM(F198:F200)</f>
        <v>3172</v>
      </c>
      <c r="G197" s="30">
        <f>SUM(G198:G200)</f>
        <v>0</v>
      </c>
      <c r="H197" s="30">
        <f>SUM(H198:H200)</f>
        <v>0</v>
      </c>
      <c r="I197" s="30"/>
    </row>
    <row r="198" spans="1:9" ht="15">
      <c r="A198" s="4"/>
      <c r="B198" s="10"/>
      <c r="C198" s="15" t="s">
        <v>302</v>
      </c>
      <c r="D198" s="13" t="s">
        <v>13</v>
      </c>
      <c r="E198" s="7" t="s">
        <v>382</v>
      </c>
      <c r="F198" s="29"/>
      <c r="G198" s="29"/>
      <c r="H198" s="29"/>
      <c r="I198" s="29"/>
    </row>
    <row r="199" spans="1:9" ht="15">
      <c r="A199" s="4"/>
      <c r="B199" s="10"/>
      <c r="C199" s="15" t="s">
        <v>304</v>
      </c>
      <c r="D199" s="13" t="s">
        <v>13</v>
      </c>
      <c r="E199" s="7" t="s">
        <v>383</v>
      </c>
      <c r="F199" s="29">
        <f>3172</f>
        <v>3172</v>
      </c>
      <c r="G199" s="29"/>
      <c r="H199" s="29"/>
      <c r="I199" s="29"/>
    </row>
    <row r="200" spans="1:9" ht="15">
      <c r="A200" s="4"/>
      <c r="B200" s="10"/>
      <c r="C200" s="15" t="s">
        <v>384</v>
      </c>
      <c r="D200" s="13" t="s">
        <v>13</v>
      </c>
      <c r="E200" s="7" t="s">
        <v>307</v>
      </c>
      <c r="F200" s="29"/>
      <c r="G200" s="29"/>
      <c r="H200" s="29"/>
      <c r="I200" s="29"/>
    </row>
    <row r="201" spans="1:9" ht="15">
      <c r="A201" s="4"/>
      <c r="B201" s="10">
        <v>68</v>
      </c>
      <c r="C201" s="15"/>
      <c r="D201" s="10"/>
      <c r="E201" s="2" t="s">
        <v>308</v>
      </c>
      <c r="F201" s="8">
        <f>F202+F205</f>
        <v>2635230</v>
      </c>
      <c r="G201" s="8">
        <f>G203+G204+G205</f>
        <v>206867</v>
      </c>
      <c r="H201" s="8">
        <f>H203+H204+H205</f>
        <v>0</v>
      </c>
      <c r="I201" s="8">
        <f t="shared" si="6"/>
        <v>2842097</v>
      </c>
    </row>
    <row r="202" spans="1:9" ht="15">
      <c r="A202" s="4"/>
      <c r="B202" s="10"/>
      <c r="C202" s="15">
        <v>683</v>
      </c>
      <c r="D202" s="10"/>
      <c r="E202" s="2" t="s">
        <v>310</v>
      </c>
      <c r="F202" s="8">
        <f>SUM(F203:F204)</f>
        <v>2428363</v>
      </c>
      <c r="G202" s="8">
        <f>SUM(G203:G204)</f>
        <v>206867</v>
      </c>
      <c r="H202" s="8">
        <f>SUM(H203:H204)</f>
        <v>0</v>
      </c>
      <c r="I202" s="8">
        <f t="shared" si="6"/>
        <v>2635230</v>
      </c>
    </row>
    <row r="203" spans="1:9" ht="15">
      <c r="A203" s="4"/>
      <c r="B203" s="10"/>
      <c r="C203" s="15" t="s">
        <v>311</v>
      </c>
      <c r="D203" s="13" t="s">
        <v>13</v>
      </c>
      <c r="E203" s="7" t="s">
        <v>312</v>
      </c>
      <c r="F203" s="14">
        <v>2428363</v>
      </c>
      <c r="G203" s="14">
        <v>206867</v>
      </c>
      <c r="H203" s="14"/>
      <c r="I203" s="14">
        <f>SUM(F203:H203)</f>
        <v>2635230</v>
      </c>
    </row>
    <row r="204" spans="1:9" ht="15">
      <c r="A204" s="4"/>
      <c r="B204" s="10"/>
      <c r="C204" s="15"/>
      <c r="D204" s="13" t="s">
        <v>26</v>
      </c>
      <c r="E204" s="7" t="s">
        <v>313</v>
      </c>
      <c r="F204" s="14"/>
      <c r="G204" s="14"/>
      <c r="H204" s="14"/>
      <c r="I204" s="14">
        <f t="shared" si="6"/>
        <v>0</v>
      </c>
    </row>
    <row r="205" spans="1:9" ht="15">
      <c r="A205" s="4"/>
      <c r="B205" s="10"/>
      <c r="C205" s="15">
        <v>688</v>
      </c>
      <c r="D205" s="13"/>
      <c r="E205" s="2" t="s">
        <v>315</v>
      </c>
      <c r="F205" s="8">
        <f>SUM(F206:F207)</f>
        <v>206867</v>
      </c>
      <c r="G205" s="8">
        <f>SUM(G206:G207)</f>
        <v>0</v>
      </c>
      <c r="H205" s="8">
        <f>SUM(H206:H207)</f>
        <v>0</v>
      </c>
      <c r="I205" s="8">
        <f t="shared" si="6"/>
        <v>206867</v>
      </c>
    </row>
    <row r="206" spans="1:9" ht="15">
      <c r="A206" s="4"/>
      <c r="B206" s="10"/>
      <c r="C206" s="15" t="s">
        <v>391</v>
      </c>
      <c r="D206" s="13" t="s">
        <v>13</v>
      </c>
      <c r="E206" s="7" t="s">
        <v>317</v>
      </c>
      <c r="F206" s="14">
        <v>206867</v>
      </c>
      <c r="G206" s="14"/>
      <c r="H206" s="14"/>
      <c r="I206" s="14">
        <f t="shared" si="6"/>
        <v>206867</v>
      </c>
    </row>
    <row r="207" spans="1:9" ht="15">
      <c r="A207" s="4"/>
      <c r="B207" s="10">
        <v>69</v>
      </c>
      <c r="C207" s="15" t="s">
        <v>318</v>
      </c>
      <c r="D207" s="13" t="s">
        <v>13</v>
      </c>
      <c r="E207" s="7" t="s">
        <v>340</v>
      </c>
      <c r="F207" s="14">
        <v>0</v>
      </c>
      <c r="G207" s="14">
        <v>0</v>
      </c>
      <c r="H207" s="14">
        <v>0</v>
      </c>
      <c r="I207" s="14">
        <f t="shared" si="6"/>
        <v>0</v>
      </c>
    </row>
    <row r="208" spans="1:9" ht="15">
      <c r="A208" s="4"/>
      <c r="B208" s="10"/>
      <c r="C208" s="15" t="s">
        <v>385</v>
      </c>
      <c r="D208" s="13"/>
      <c r="E208" s="2" t="s">
        <v>386</v>
      </c>
      <c r="F208" s="8">
        <f>SUM(F209)</f>
        <v>0</v>
      </c>
      <c r="G208" s="8">
        <f>SUM(G209)</f>
        <v>0</v>
      </c>
      <c r="H208" s="8">
        <f>SUM(H209)</f>
        <v>0</v>
      </c>
      <c r="I208" s="8">
        <f t="shared" si="6"/>
        <v>0</v>
      </c>
    </row>
    <row r="209" spans="1:9" ht="15">
      <c r="A209" s="4"/>
      <c r="B209" s="10"/>
      <c r="C209" s="10" t="s">
        <v>387</v>
      </c>
      <c r="D209" s="21" t="s">
        <v>26</v>
      </c>
      <c r="E209" s="7" t="s">
        <v>388</v>
      </c>
      <c r="F209" s="14"/>
      <c r="G209" s="14"/>
      <c r="H209" s="14"/>
      <c r="I209" s="14"/>
    </row>
    <row r="210" spans="1:9" ht="15">
      <c r="A210" s="4" t="s">
        <v>342</v>
      </c>
      <c r="B210" s="15">
        <v>71</v>
      </c>
      <c r="C210" s="15" t="s">
        <v>389</v>
      </c>
      <c r="D210" s="13"/>
      <c r="E210" s="2" t="s">
        <v>341</v>
      </c>
      <c r="F210" s="8">
        <f>SUM(F211)</f>
        <v>0</v>
      </c>
      <c r="G210" s="8">
        <f>SUM(G211)</f>
        <v>0</v>
      </c>
      <c r="H210" s="8">
        <f>SUM(H211)</f>
        <v>0</v>
      </c>
      <c r="I210" s="8">
        <f>SUM(F210:H210)</f>
        <v>0</v>
      </c>
    </row>
    <row r="211" spans="1:9" ht="15">
      <c r="A211" s="4"/>
      <c r="B211" s="10"/>
      <c r="C211" s="10" t="s">
        <v>389</v>
      </c>
      <c r="D211" s="21" t="s">
        <v>13</v>
      </c>
      <c r="E211" s="7" t="s">
        <v>390</v>
      </c>
      <c r="F211" s="14"/>
      <c r="G211" s="14">
        <v>0</v>
      </c>
      <c r="H211" s="14"/>
      <c r="I211" s="14">
        <f>SUM(F211:H211)</f>
        <v>0</v>
      </c>
    </row>
    <row r="212" spans="1:9" ht="15">
      <c r="A212" s="4"/>
      <c r="B212" s="10"/>
      <c r="C212" s="15"/>
      <c r="D212" s="13"/>
      <c r="E212" s="2"/>
      <c r="F212" s="14"/>
      <c r="G212" s="14"/>
      <c r="H212" s="14"/>
      <c r="I212" s="14"/>
    </row>
    <row r="213" spans="1:11" ht="15.75" thickBot="1">
      <c r="A213" s="4"/>
      <c r="B213" s="31"/>
      <c r="C213" s="32"/>
      <c r="D213" s="13"/>
      <c r="E213" s="2" t="s">
        <v>319</v>
      </c>
      <c r="F213" s="33">
        <f>SUM(F208+F178+F169+F107+F48+F6+F210)</f>
        <v>74624735</v>
      </c>
      <c r="G213" s="33">
        <f>SUM(G208+G178+G169+G107+G48+G6+G210)</f>
        <v>71608364</v>
      </c>
      <c r="H213" s="33">
        <f>SUM(H208+H178+H169+H107+H48+H6+H210)</f>
        <v>71577858</v>
      </c>
      <c r="I213" s="33">
        <f>SUM(F213:H213)</f>
        <v>217810957</v>
      </c>
      <c r="J213" s="28"/>
      <c r="K213" s="28"/>
    </row>
    <row r="214" spans="2:9" ht="15.75" thickTop="1">
      <c r="B214" s="31"/>
      <c r="C214" s="31"/>
      <c r="D214" s="31"/>
      <c r="E214" s="7"/>
      <c r="F214" s="14"/>
      <c r="G214" s="14"/>
      <c r="H214" s="14"/>
      <c r="I214" s="7"/>
    </row>
    <row r="215" ht="15">
      <c r="I215" s="28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sreyes</dc:creator>
  <cp:keywords/>
  <dc:description/>
  <cp:lastModifiedBy>Patrice Jenniffer Santana Matos</cp:lastModifiedBy>
  <cp:lastPrinted>2016-01-27T18:02:42Z</cp:lastPrinted>
  <dcterms:created xsi:type="dcterms:W3CDTF">2014-12-30T17:42:57Z</dcterms:created>
  <dcterms:modified xsi:type="dcterms:W3CDTF">2016-02-05T14:15:38Z</dcterms:modified>
  <cp:category/>
  <cp:version/>
  <cp:contentType/>
  <cp:contentStatus/>
</cp:coreProperties>
</file>