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Lady Figari\Documents\CONSULTORIA\BID-CGR\Instrumentos de Planificación V.30.08.2023\Dashboard de Monitoreo DR-L1150\OAI reportes\"/>
    </mc:Choice>
  </mc:AlternateContent>
  <bookViews>
    <workbookView xWindow="0" yWindow="0" windowWidth="20490" windowHeight="6600" tabRatio="500" activeTab="1"/>
  </bookViews>
  <sheets>
    <sheet name="Dashboard Ejecutivo" sheetId="1" r:id="rId1"/>
    <sheet name="Reporte de avance" sheetId="13" r:id="rId2"/>
    <sheet name="Adquisiciones" sheetId="9" r:id="rId3"/>
    <sheet name="Financiera" sheetId="7" r:id="rId4"/>
    <sheet name="Tecnica" sheetId="8" r:id="rId5"/>
    <sheet name="TDActividades" sheetId="12" r:id="rId6"/>
    <sheet name="Hoja1" sheetId="15" r:id="rId7"/>
    <sheet name="Dashboard Ejecutivo (2)" sheetId="11" state="hidden" r:id="rId8"/>
  </sheets>
  <definedNames>
    <definedName name="_xlnm._FilterDatabase" localSheetId="2" hidden="1">Adquisiciones!$B$1:$I$20</definedName>
    <definedName name="_xlnm._FilterDatabase" localSheetId="1" hidden="1">'Reporte de avance'!$A$13:$F$76</definedName>
    <definedName name="_xlnm._FilterDatabase" localSheetId="4" hidden="1">Tecnica!$A$2:$E$6</definedName>
    <definedName name="_xlnm.Print_Area" localSheetId="0">'Dashboard Ejecutivo'!$B$1:$L$173</definedName>
    <definedName name="_xlnm.Print_Area" localSheetId="7">'Dashboard Ejecutivo (2)'!$B$1:$L$95</definedName>
    <definedName name="_xlnm.Print_Area" localSheetId="1">'Reporte de avance'!$A$1:$F$84</definedName>
    <definedName name="_xlnm.Print_Titles" localSheetId="1">'Reporte de avance'!$13:$13</definedName>
  </definedNames>
  <calcPr calcId="162913" calcMode="manual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6" i="1" l="1"/>
  <c r="L96" i="1" s="1"/>
  <c r="L131" i="1" l="1"/>
  <c r="K114" i="1"/>
  <c r="K117" i="1"/>
  <c r="L117" i="1" s="1"/>
  <c r="K131" i="1"/>
  <c r="L114" i="1" l="1"/>
  <c r="E85" i="13" l="1"/>
  <c r="K21" i="1" s="1"/>
  <c r="F16" i="7"/>
  <c r="C20" i="7" s="1"/>
  <c r="G21" i="7"/>
  <c r="G20" i="7"/>
  <c r="C22" i="7"/>
  <c r="C16" i="7"/>
  <c r="C21" i="7" l="1"/>
  <c r="C23" i="8" l="1"/>
  <c r="C22" i="8"/>
  <c r="C21" i="8"/>
  <c r="C20" i="8"/>
  <c r="C19" i="8"/>
  <c r="C18" i="8"/>
  <c r="C17" i="8"/>
  <c r="C16" i="8"/>
  <c r="C15" i="8"/>
  <c r="C14" i="8"/>
  <c r="C13" i="8"/>
  <c r="C12" i="8"/>
  <c r="D12" i="8" s="1"/>
  <c r="C11" i="8"/>
  <c r="C10" i="8"/>
  <c r="C6" i="8"/>
  <c r="C5" i="8"/>
  <c r="C4" i="8"/>
  <c r="C3" i="8"/>
  <c r="L17" i="1" l="1"/>
  <c r="D135" i="1" l="1"/>
  <c r="B135" i="1"/>
  <c r="F135" i="1" l="1"/>
  <c r="H17" i="1"/>
  <c r="B137" i="1"/>
  <c r="S5" i="7"/>
  <c r="S6" i="7"/>
  <c r="S7" i="7"/>
  <c r="S8" i="7"/>
  <c r="S9" i="7"/>
  <c r="S10" i="7"/>
  <c r="S11" i="7"/>
  <c r="S12" i="7"/>
  <c r="S13" i="7"/>
  <c r="S14" i="7"/>
  <c r="S15" i="7"/>
  <c r="S4" i="7"/>
  <c r="P5" i="7"/>
  <c r="P6" i="7"/>
  <c r="P7" i="7"/>
  <c r="P8" i="7"/>
  <c r="P9" i="7"/>
  <c r="P10" i="7"/>
  <c r="P11" i="7"/>
  <c r="P12" i="7"/>
  <c r="P13" i="7"/>
  <c r="P14" i="7"/>
  <c r="P15" i="7"/>
  <c r="P4" i="7"/>
  <c r="M5" i="7"/>
  <c r="M6" i="7"/>
  <c r="M7" i="7"/>
  <c r="M8" i="7"/>
  <c r="M9" i="7"/>
  <c r="M10" i="7"/>
  <c r="M11" i="7"/>
  <c r="M12" i="7"/>
  <c r="M13" i="7"/>
  <c r="M14" i="7"/>
  <c r="M15" i="7"/>
  <c r="M4" i="7"/>
  <c r="G5" i="7"/>
  <c r="G6" i="7"/>
  <c r="G7" i="7"/>
  <c r="G8" i="7"/>
  <c r="G9" i="7"/>
  <c r="G10" i="7"/>
  <c r="G11" i="7"/>
  <c r="G12" i="7"/>
  <c r="G13" i="7"/>
  <c r="G14" i="7"/>
  <c r="G15" i="7"/>
  <c r="G4" i="7"/>
  <c r="D12" i="7"/>
  <c r="D13" i="7"/>
  <c r="D14" i="7"/>
  <c r="D15" i="7"/>
  <c r="D11" i="7"/>
  <c r="D137" i="1"/>
  <c r="E16" i="7"/>
  <c r="B16" i="7"/>
  <c r="R16" i="7"/>
  <c r="Q16" i="7"/>
  <c r="O16" i="7"/>
  <c r="N16" i="7"/>
  <c r="L16" i="7"/>
  <c r="K16" i="7"/>
  <c r="I16" i="7"/>
  <c r="F137" i="1" l="1"/>
  <c r="J8" i="7" l="1"/>
  <c r="J4" i="7"/>
  <c r="J9" i="7"/>
  <c r="J12" i="7"/>
  <c r="J6" i="7"/>
  <c r="J15" i="7"/>
  <c r="J10" i="7"/>
  <c r="J11" i="7"/>
  <c r="J5" i="7"/>
  <c r="J13" i="7"/>
  <c r="H16" i="7"/>
  <c r="J14" i="7"/>
  <c r="J7" i="7"/>
  <c r="K92" i="1"/>
  <c r="L85" i="1"/>
  <c r="K85" i="1"/>
  <c r="D94" i="11"/>
  <c r="B94" i="11"/>
  <c r="K90" i="11"/>
  <c r="D90" i="11"/>
  <c r="B90" i="11"/>
  <c r="K68" i="11"/>
  <c r="K60" i="11"/>
  <c r="K52" i="11"/>
  <c r="F90" i="11" l="1"/>
  <c r="F94" i="11"/>
  <c r="L92" i="1"/>
  <c r="D22" i="8" l="1"/>
  <c r="D21" i="8"/>
  <c r="D20" i="8"/>
  <c r="D19" i="8"/>
  <c r="D18" i="8"/>
  <c r="D17" i="8"/>
  <c r="D16" i="8"/>
  <c r="D15" i="8"/>
  <c r="D14" i="8"/>
  <c r="D13" i="8"/>
  <c r="D11" i="8"/>
  <c r="D10" i="8"/>
  <c r="D23" i="8"/>
  <c r="D3" i="8"/>
  <c r="D5" i="8"/>
  <c r="D4" i="8"/>
  <c r="D6" i="8"/>
</calcChain>
</file>

<file path=xl/comments1.xml><?xml version="1.0" encoding="utf-8"?>
<comments xmlns="http://schemas.openxmlformats.org/spreadsheetml/2006/main">
  <authors>
    <author>Equipo OBP&amp;CM</author>
  </authors>
  <commentList>
    <comment ref="G84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84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95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13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16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19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130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</commentList>
</comments>
</file>

<file path=xl/comments2.xml><?xml version="1.0" encoding="utf-8"?>
<comments xmlns="http://schemas.openxmlformats.org/spreadsheetml/2006/main">
  <authors>
    <author>Equipo OBP&amp;CM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</commentList>
</comments>
</file>

<file path=xl/comments3.xml><?xml version="1.0" encoding="utf-8"?>
<comments xmlns="http://schemas.openxmlformats.org/spreadsheetml/2006/main">
  <authors>
    <author>Equipo OBP&amp;CM</author>
  </authors>
  <commentList>
    <comment ref="G51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</commentList>
</comments>
</file>

<file path=xl/sharedStrings.xml><?xml version="1.0" encoding="utf-8"?>
<sst xmlns="http://schemas.openxmlformats.org/spreadsheetml/2006/main" count="1134" uniqueCount="562">
  <si>
    <t>DASHBOARD EJECUTIVO DEL COMPONENTE 2 DEL PROGRAMA DR-L1150</t>
  </si>
  <si>
    <t>NOMBRE DEL PROGRAMA</t>
  </si>
  <si>
    <t>NOMBRE DEL COMPONENTE</t>
  </si>
  <si>
    <t>FECHA DEL REPORTE</t>
  </si>
  <si>
    <t>ESTATUS DEL PROYECTO</t>
  </si>
  <si>
    <t>EQUIPO UNIDAD EJECUTORA DEL PROYECTO</t>
  </si>
  <si>
    <t xml:space="preserve">Programa de Apoyo a la Agenda de Transparencia e Integridad en República Dominicana (DR-L1150). </t>
  </si>
  <si>
    <t xml:space="preserve">Componente 2: Fortalecimiento del Sistema del Control Interno. </t>
  </si>
  <si>
    <t>En proceso</t>
  </si>
  <si>
    <t>Planificado</t>
  </si>
  <si>
    <t>Ejecutado</t>
  </si>
  <si>
    <t>Estado</t>
  </si>
  <si>
    <r>
      <rPr>
        <b/>
        <sz val="10"/>
        <color theme="1"/>
        <rFont val="Century Gothic"/>
        <family val="2"/>
      </rPr>
      <t>Jesús Dorado</t>
    </r>
    <r>
      <rPr>
        <sz val="10"/>
        <color theme="1"/>
        <rFont val="Century Gothic"/>
        <family val="2"/>
      </rPr>
      <t xml:space="preserve">, </t>
    </r>
    <r>
      <rPr>
        <i/>
        <sz val="10"/>
        <color theme="1"/>
        <rFont val="Century Gothic"/>
        <family val="2"/>
      </rPr>
      <t>Coordinador General</t>
    </r>
    <r>
      <rPr>
        <sz val="10"/>
        <color theme="1"/>
        <rFont val="Century Gothic"/>
        <family val="2"/>
      </rPr>
      <t xml:space="preserve">; </t>
    </r>
    <r>
      <rPr>
        <b/>
        <sz val="10"/>
        <color theme="1"/>
        <rFont val="Century Gothic"/>
        <family val="2"/>
      </rPr>
      <t>Gennys Azael Lorenzo</t>
    </r>
    <r>
      <rPr>
        <sz val="10"/>
        <color theme="1"/>
        <rFont val="Century Gothic"/>
        <family val="2"/>
      </rPr>
      <t xml:space="preserve">, </t>
    </r>
    <r>
      <rPr>
        <i/>
        <sz val="10"/>
        <color theme="1"/>
        <rFont val="Century Gothic"/>
        <family val="2"/>
      </rPr>
      <t>Especialista en Planificación y Monitoreo</t>
    </r>
    <r>
      <rPr>
        <sz val="10"/>
        <color theme="1"/>
        <rFont val="Century Gothic"/>
        <family val="2"/>
      </rPr>
      <t xml:space="preserve">; </t>
    </r>
    <r>
      <rPr>
        <b/>
        <sz val="10"/>
        <color theme="1"/>
        <rFont val="Century Gothic"/>
        <family val="2"/>
      </rPr>
      <t>Adilé Cruceta,</t>
    </r>
    <r>
      <rPr>
        <sz val="10"/>
        <color theme="1"/>
        <rFont val="Century Gothic"/>
        <family val="2"/>
      </rPr>
      <t xml:space="preserve"> E</t>
    </r>
    <r>
      <rPr>
        <i/>
        <sz val="10"/>
        <color theme="1"/>
        <rFont val="Century Gothic"/>
        <family val="2"/>
      </rPr>
      <t>specialista en Adquisiciones</t>
    </r>
    <r>
      <rPr>
        <sz val="10"/>
        <color theme="1"/>
        <rFont val="Century Gothic"/>
        <family val="2"/>
      </rPr>
      <t xml:space="preserve">; </t>
    </r>
    <r>
      <rPr>
        <b/>
        <sz val="10"/>
        <color theme="1"/>
        <rFont val="Century Gothic"/>
        <family val="2"/>
      </rPr>
      <t>Anderson Ortiz</t>
    </r>
    <r>
      <rPr>
        <sz val="10"/>
        <color theme="1"/>
        <rFont val="Century Gothic"/>
        <family val="2"/>
      </rPr>
      <t xml:space="preserve">, </t>
    </r>
    <r>
      <rPr>
        <i/>
        <sz val="10"/>
        <color theme="1"/>
        <rFont val="Century Gothic"/>
        <family val="2"/>
      </rPr>
      <t xml:space="preserve">Especialista Financiero. </t>
    </r>
  </si>
  <si>
    <t>Normal</t>
  </si>
  <si>
    <t>Nombre de tarea</t>
  </si>
  <si>
    <t>Mon 02/10/23</t>
  </si>
  <si>
    <t>Thu 12/10/23</t>
  </si>
  <si>
    <t>Mon 06/10/25</t>
  </si>
  <si>
    <t>Wed 01/11/23</t>
  </si>
  <si>
    <t>Thu 01/02/24</t>
  </si>
  <si>
    <t>Mon 01/09/25</t>
  </si>
  <si>
    <t>Thu 15/02/24</t>
  </si>
  <si>
    <t>Fri 05/05/23</t>
  </si>
  <si>
    <t>Inicio</t>
  </si>
  <si>
    <t>En tiempo</t>
  </si>
  <si>
    <t>Rezagado</t>
  </si>
  <si>
    <t>Tarea futura</t>
  </si>
  <si>
    <t xml:space="preserve">Pendiente </t>
  </si>
  <si>
    <t>Completado</t>
  </si>
  <si>
    <t>P16: Modelo de gestión de la CGRD diseñado</t>
  </si>
  <si>
    <t>P17: Modelo de control ex ante diseñado</t>
  </si>
  <si>
    <t xml:space="preserve">P18: Proyecto de reorganización de funciones, cargos, y dotación </t>
  </si>
  <si>
    <t>P19: Estrategia de gestión integral del cambio de control interno y transformación digital</t>
  </si>
  <si>
    <t xml:space="preserve">P20: Nuevo Modelo de Gestión del Talento Humano </t>
  </si>
  <si>
    <t>P21: Auditores certificados con base en estándares nacionales e internacionales</t>
  </si>
  <si>
    <t>P22: Proyecto de actualización de normativas en control interno</t>
  </si>
  <si>
    <t>P23: Control interno bajo estándares nacionales e internacionales implementado en la CGR</t>
  </si>
  <si>
    <t xml:space="preserve">P24: Generación de Capacidades de TI </t>
  </si>
  <si>
    <t>P25: Arquitectura Empresarial realizada</t>
  </si>
  <si>
    <t>P26: Tableros y herramientas de analítica, modelos de analítica descriptiva y predictiva</t>
  </si>
  <si>
    <t>P27: Fortalecimiento de la infraestructura, servicios de TI y de los controles de ciberseguridad</t>
  </si>
  <si>
    <t>P28: Sistema de información para la gestión integral de riesgos en los procesos de control interno</t>
  </si>
  <si>
    <t>FECHA DE INICIO</t>
  </si>
  <si>
    <t xml:space="preserve">DURACIÓN </t>
  </si>
  <si>
    <t>FECHA DE FIN</t>
  </si>
  <si>
    <t>5 AÑOS</t>
  </si>
  <si>
    <t>AVANCE FISICO ACUMULADO</t>
  </si>
  <si>
    <t>AVANCE FISICO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</si>
  <si>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</si>
  <si>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</si>
  <si>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</si>
  <si>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</si>
  <si>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</si>
  <si>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</si>
  <si>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</si>
  <si>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</si>
  <si>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</si>
  <si>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</si>
  <si>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</si>
  <si>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</si>
  <si>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</si>
  <si>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 xml:space="preserve">Mes </t>
  </si>
  <si>
    <t>PRESUPUESTO PROGRAMADO MENSUAL (US$)</t>
  </si>
  <si>
    <t>PRESUPUESTO PROGRAMADO ACUMULADO (US$)</t>
  </si>
  <si>
    <t>PRESUPUESTO EJECUTADO ACUMULADO (US$)</t>
  </si>
  <si>
    <t>PRESUPUESTO EJECUTADO MENSUAL (US$)</t>
  </si>
  <si>
    <t>% DE EJECUCION PRESUPUESTARIA MENSUAL</t>
  </si>
  <si>
    <t>% DE EJECUCION PRESUPUESTARIA ACUMULADA</t>
  </si>
  <si>
    <t>GESTION FINANCIERA DEL PROYECTO</t>
  </si>
  <si>
    <t>GESTION TECNICA DEL PROYECTO</t>
  </si>
  <si>
    <t>GESTION DE ADQUISICIONES DEL PROYECTO</t>
  </si>
  <si>
    <t>Presupuesto general</t>
  </si>
  <si>
    <t>ID del proceso</t>
  </si>
  <si>
    <t xml:space="preserve">Nombre Proceso </t>
  </si>
  <si>
    <t xml:space="preserve"> Monto estimado (USD) </t>
  </si>
  <si>
    <t>Actividad</t>
  </si>
  <si>
    <t>Estatus</t>
  </si>
  <si>
    <t>REF. CGR-PAATI-2023-001</t>
  </si>
  <si>
    <t>4.1.1.2.1</t>
  </si>
  <si>
    <t>REF. CGR-PAATI-2023-004</t>
  </si>
  <si>
    <t>4.1.1.2.4</t>
  </si>
  <si>
    <t>REF. CGR-PAATI-2023-003</t>
  </si>
  <si>
    <t>4.1.1.2.3</t>
  </si>
  <si>
    <t>REF. CGR-PAATI-2023-002</t>
  </si>
  <si>
    <t>REF. CGR-PAATI-2023-005</t>
  </si>
  <si>
    <t xml:space="preserve">4.1.1.2.6  </t>
  </si>
  <si>
    <t>REF. CGR-PAATI-2023-006</t>
  </si>
  <si>
    <t>4.1.1.2.7</t>
  </si>
  <si>
    <t>REF. CGR-PAATI-2023-007</t>
  </si>
  <si>
    <t>REF. CGR-PAATI-2023-008</t>
  </si>
  <si>
    <t>2.1.1.6</t>
  </si>
  <si>
    <t>REF. CGR-PT-CI-2023-009</t>
  </si>
  <si>
    <t>2.1.1.1.3</t>
  </si>
  <si>
    <t>REF.CGR-PT-CP-2023-001</t>
  </si>
  <si>
    <t>Adquisición de Mobiliario y Equipos Tecnológicos para la UEP CGR-BID</t>
  </si>
  <si>
    <t>REF.CGR-PT-CP-2023-002</t>
  </si>
  <si>
    <t xml:space="preserve">Adquisición de Servicio de Plan de Seguro Médico para la UEP CGR-BID </t>
  </si>
  <si>
    <t>Project Manager del Componente II</t>
  </si>
  <si>
    <t xml:space="preserve">Coordinador General </t>
  </si>
  <si>
    <t xml:space="preserve">Especialista Financiero </t>
  </si>
  <si>
    <t xml:space="preserve">Especialista de Adquisiciones </t>
  </si>
  <si>
    <t xml:space="preserve">Especialista de Planificación y Monitoreo </t>
  </si>
  <si>
    <t xml:space="preserve">Oficial de Adquisiciones </t>
  </si>
  <si>
    <t xml:space="preserve">Oficial Financiero </t>
  </si>
  <si>
    <t>Especialista de Planificación y Monitoreo</t>
  </si>
  <si>
    <t>Desierto</t>
  </si>
  <si>
    <t>Adjudicado</t>
  </si>
  <si>
    <t>4.1.2.9</t>
  </si>
  <si>
    <t>Revisión TDR Consultoría de Diagnóstico Legal</t>
  </si>
  <si>
    <t>Revisión TDR Consultoría de Diagnóstico Tecnológico</t>
  </si>
  <si>
    <t>Revisión TDR Consultoría de Coordinador de Integración y consolidación</t>
  </si>
  <si>
    <t>2.1.2.3.1</t>
  </si>
  <si>
    <t>2.1.2.3.2</t>
  </si>
  <si>
    <t>2.1.2.3.4</t>
  </si>
  <si>
    <t>2.1.2.3.5</t>
  </si>
  <si>
    <t>2.1.2.3.7</t>
  </si>
  <si>
    <t>2.1.2.3.8</t>
  </si>
  <si>
    <t>Proceso para gestión integral de riesgos en la administración financiera del Estado y sectoriales</t>
  </si>
  <si>
    <t>Proceso para la investigación, análisis y seguimiento de fraude y corrupción administrativa</t>
  </si>
  <si>
    <t xml:space="preserve">Proceso para la prevención de fraudes con control social </t>
  </si>
  <si>
    <t>Diseño e implementación de procesos y programas de prevención de fraude</t>
  </si>
  <si>
    <t xml:space="preserve">Desarrollo protocolos, criterios y capacidades para la gestión de denuncias </t>
  </si>
  <si>
    <t>Estrategia antifraude, sistemas de denuncias y campaña de socialización continua</t>
  </si>
  <si>
    <t>Firma</t>
  </si>
  <si>
    <t>(S/R) Firma</t>
  </si>
  <si>
    <t>2.1.3.1</t>
  </si>
  <si>
    <t>Revisión y ajustes prioritarios a la estructura organizacional de la CGR</t>
  </si>
  <si>
    <t>2.1.4.2</t>
  </si>
  <si>
    <t xml:space="preserve">Diseño e implementación de la estrategia de gestión integral del cambio y transformación digital </t>
  </si>
  <si>
    <t xml:space="preserve">Preparación y certificación de auditores y otros profesionales en COSO </t>
  </si>
  <si>
    <t>2.2.2.1</t>
  </si>
  <si>
    <t>2.2.3.2.1</t>
  </si>
  <si>
    <t>2.2.3.2.2</t>
  </si>
  <si>
    <t>2.2.3.2.3</t>
  </si>
  <si>
    <t>2.2.3.3</t>
  </si>
  <si>
    <t>Consultoría de medio ambiente y cambio climatico</t>
  </si>
  <si>
    <t>Consultoría de género y discapacidad</t>
  </si>
  <si>
    <t>2.3.1.1</t>
  </si>
  <si>
    <t>Consultoría de análisis de capacidades de brechas basado en COBIT y generacion del plan de gobierno de TI</t>
  </si>
  <si>
    <t>2.3.4.5</t>
  </si>
  <si>
    <t>Talleres de sensibilización y capacitación de multiplicadores e intituciones</t>
  </si>
  <si>
    <t>Consultoría para la elaboración y actualización de las normas de 1er. Y 2do. y rediseño de herramienta de medición y evaluación</t>
  </si>
  <si>
    <t>Etapa previa</t>
  </si>
  <si>
    <t>2.1.1.1.4</t>
  </si>
  <si>
    <t>2.1.1.1.1</t>
  </si>
  <si>
    <t>2.1.1.1.2</t>
  </si>
  <si>
    <t>Consultoría individual</t>
  </si>
  <si>
    <t>Consultoría de diagnóstico organizacional</t>
  </si>
  <si>
    <t>4.1.1.2.2</t>
  </si>
  <si>
    <t>Valor Adjudicado (US$)</t>
  </si>
  <si>
    <t>Adquisiciones en proceso del componente 2 del Programa DR-L1150, a noviembre 2023</t>
  </si>
  <si>
    <t>Adquisiciones adjudicadas y desiertas del componente 2 del Programa DR-L1150, a noviembre 2023</t>
  </si>
  <si>
    <t>Adquisiciones en etapa previa del componente 2 del Programa DR-L1150, a noviembre 2023</t>
  </si>
  <si>
    <t>Plan de Continuidad de Negocios</t>
  </si>
  <si>
    <t>% DE EJECUCION PRESUPUESTARIA SOBRE EL TOTAL</t>
  </si>
  <si>
    <t>A noviembre 2023</t>
  </si>
  <si>
    <t>4.1 Gestión, Auditoría y Evaluación</t>
  </si>
  <si>
    <t>1. Subcomponente 2.1:  Modelo de Gestión y estructura orgánica de la CGR modernizados</t>
  </si>
  <si>
    <t>2. Subcomponente 2.2: Desarrollo de competencias para el control interno</t>
  </si>
  <si>
    <t xml:space="preserve">3. Subcomponente 2.3 Tecnologías digitales orientadas a la transparencia y control </t>
  </si>
  <si>
    <t>Cantidad</t>
  </si>
  <si>
    <r>
      <t xml:space="preserve">Adquisiciones </t>
    </r>
    <r>
      <rPr>
        <b/>
        <u/>
        <sz val="18"/>
        <color rgb="FFFF0000"/>
        <rFont val="Century Gothic"/>
        <family val="2"/>
      </rPr>
      <t>desiertas</t>
    </r>
    <r>
      <rPr>
        <b/>
        <sz val="18"/>
        <color theme="1"/>
        <rFont val="Century Gothic"/>
        <family val="2"/>
      </rPr>
      <t xml:space="preserve"> del componente 2 del Programa DR-L1150, a noviembre 2023</t>
    </r>
  </si>
  <si>
    <r>
      <t xml:space="preserve">Adquisiciones </t>
    </r>
    <r>
      <rPr>
        <b/>
        <u/>
        <sz val="18"/>
        <color rgb="FFFF0000"/>
        <rFont val="Century Gothic"/>
        <family val="2"/>
      </rPr>
      <t>en proceso</t>
    </r>
    <r>
      <rPr>
        <b/>
        <sz val="18"/>
        <color theme="1"/>
        <rFont val="Century Gothic"/>
        <family val="2"/>
      </rPr>
      <t xml:space="preserve"> del componente 2 del Programa DR-L1150, a noviembre 2023</t>
    </r>
  </si>
  <si>
    <r>
      <t xml:space="preserve">Adquisiciones </t>
    </r>
    <r>
      <rPr>
        <b/>
        <u/>
        <sz val="18"/>
        <color rgb="FFFF0000"/>
        <rFont val="Century Gothic"/>
        <family val="2"/>
      </rPr>
      <t>adjudicadas</t>
    </r>
    <r>
      <rPr>
        <b/>
        <sz val="18"/>
        <color theme="1"/>
        <rFont val="Century Gothic"/>
        <family val="2"/>
      </rPr>
      <t xml:space="preserve"> del componente 2 del Programa DR-L1150, a noviembre 2023</t>
    </r>
  </si>
  <si>
    <t>Porcentaje (%)</t>
  </si>
  <si>
    <t>4 Gestión, Auditoría y Evaluación</t>
  </si>
  <si>
    <t>WBS</t>
  </si>
  <si>
    <t>% Complete</t>
  </si>
  <si>
    <t>Status</t>
  </si>
  <si>
    <t>2.1.1.1.5</t>
  </si>
  <si>
    <t xml:space="preserve">               Elaboración de TDR para los consultores encargados del levantamiento de información</t>
  </si>
  <si>
    <t xml:space="preserve">               Consultor individual en Derecho Administrativo para el Levantamiento de información sobre el modelo de gestión de la CGR existente e identificación de brechas de competencias y estándares internacionales</t>
  </si>
  <si>
    <t xml:space="preserve">               Consultor individual en Tecnologías para el Levantamiento de información sobre el modelo de gestión de la CGR existente e identificación de brechas de competencias y estándares internacionales</t>
  </si>
  <si>
    <t xml:space="preserve">               Consultor individual en Organización para el Levantamiento de información sobre el modelo de gestión de la CGR existente e identificación de brechas de competencias y estándares internacionales</t>
  </si>
  <si>
    <t xml:space="preserve">               Consultor coordinador para consolidación e integración de los trabajos de levantamiento de información e identificación de brechas</t>
  </si>
  <si>
    <t>2.1.1.2.1</t>
  </si>
  <si>
    <t xml:space="preserve">               Benchmark internacional</t>
  </si>
  <si>
    <t>2.1.1.2.2</t>
  </si>
  <si>
    <t xml:space="preserve">               Creación del observatorio</t>
  </si>
  <si>
    <t>2.1.1.3</t>
  </si>
  <si>
    <t xml:space="preserve">            Contratación de consultor para el diseño del nuevo modelo de gestión de la CGR </t>
  </si>
  <si>
    <t>2.1.1.4</t>
  </si>
  <si>
    <t xml:space="preserve">            Contratación de consultor para el diseño del Plan Estratégico con base al modelo de gestión de la CGR</t>
  </si>
  <si>
    <t>2.1.1.5</t>
  </si>
  <si>
    <t xml:space="preserve">            Contratación de un Project Manager de apoyo para el componente 2</t>
  </si>
  <si>
    <t>2.1.2.1</t>
  </si>
  <si>
    <t xml:space="preserve">            Contratación de consultor para la elaboración de TdR y borrador de SP de una firma encargada de la transformación de Procesos misionales actuales priorizados y rediseño de la estructura organizacional de la CGR y Manual de Organización y Funciones</t>
  </si>
  <si>
    <t>2.1.2.2.1</t>
  </si>
  <si>
    <t xml:space="preserve">               Ajustes al proceso para conciliación de nóminas, ajustes al proceso para certificación de contratos y modificaciones, ajustes al proceso de desarrollo normativo, ajustes al proceso de para aprobación de órdenes de pago y modificaciones</t>
  </si>
  <si>
    <t xml:space="preserve">               Contratación de firma para el desarrollo del proceso para gestión integral de riesgos en los procesos de la administración financiera del Estado y sectoriales</t>
  </si>
  <si>
    <t xml:space="preserve">               Contratación de consultor para el desarrollo del proceso para la investigación, análisis y seguimiento de fraude y corrupción administrativa</t>
  </si>
  <si>
    <t xml:space="preserve">               Contratación de consultor para el desarrollo del proceso para la prevención de fraudes con control social </t>
  </si>
  <si>
    <t xml:space="preserve">               Contratación de consultor para el diseño e implementación de procesos y programas de prevención de fraude</t>
  </si>
  <si>
    <t xml:space="preserve">               Contratación de consultor para el desarrollo protocolos, criterios y capacidades para la gestión de denuncias </t>
  </si>
  <si>
    <t xml:space="preserve">               Definición de estrategia antifraude, sistemas de denuncias y campaña de socialización continua</t>
  </si>
  <si>
    <t xml:space="preserve">            Contratación de consultor para la revisión y ajustes prioritarios a la estructura organizacional de la CGR</t>
  </si>
  <si>
    <t>2.1.3.2</t>
  </si>
  <si>
    <t xml:space="preserve">            Rediseño de la estructura organizacional de la CGR y Manual de Organización y Funciones implementado</t>
  </si>
  <si>
    <t>2.1.3.3</t>
  </si>
  <si>
    <t xml:space="preserve">            Desarrollo de instrumentos metodológicos para monitoreo y evaluación de la transformación digital</t>
  </si>
  <si>
    <t>2.1.3.4</t>
  </si>
  <si>
    <t xml:space="preserve">            Diseño e implementación del Esquema de Gobernanza, estructura y procesos y de un "Programa de Aseguramiento y Control de Calidad", conforme estandares nacionales e internacionales.</t>
  </si>
  <si>
    <t>2.1.4.1</t>
  </si>
  <si>
    <t xml:space="preserve">            Contratación de consultor para la elaboración de TdR y borrador de la SP firma encargada de la gestion del cambio de control interno y transformación digital </t>
  </si>
  <si>
    <t xml:space="preserve">            Contratación de firma para el diseño e implementación de la estrategia de gestión integral del cambio de control interno y transformación digital </t>
  </si>
  <si>
    <t>2.1.4.3</t>
  </si>
  <si>
    <t xml:space="preserve">            Equipamiento de tecnología para apoyo a la comunicación y gestión del cambio </t>
  </si>
  <si>
    <t>2.2.1.1</t>
  </si>
  <si>
    <t xml:space="preserve">            Diseño del modelo de talento humano, diseño e implementación del plan de desarrollo profesional por nivel de competencias y diseño e implementación de la carrera de control interno de la CGR</t>
  </si>
  <si>
    <t>2.2.1.2</t>
  </si>
  <si>
    <t xml:space="preserve">            Proyecto de acreditación y autonomía de la Escuela de Control Interno</t>
  </si>
  <si>
    <t>2.2.2.1.1</t>
  </si>
  <si>
    <t xml:space="preserve">               Contratación de firma para el desarrollo del curso de preparación para la certificación en COSO de auditores y otros profesionales de la CGR</t>
  </si>
  <si>
    <t>2.2.2.1.2</t>
  </si>
  <si>
    <t xml:space="preserve">               Curso de preparación para la certificación en COSO de auditores y otros profesionales de la CGR</t>
  </si>
  <si>
    <t>2.2.2.1.3</t>
  </si>
  <si>
    <t xml:space="preserve">               Certificación en COSO de auditores y otros profesionales de la CGR</t>
  </si>
  <si>
    <t>2.2.2.1.4</t>
  </si>
  <si>
    <t>2.2.2.2.1</t>
  </si>
  <si>
    <t xml:space="preserve">               Contratación de firma para el desarrollo del curso de preparación para la certificación en CIA de auditores y otros profesionales de la CGR</t>
  </si>
  <si>
    <t>2.2.2.2.2</t>
  </si>
  <si>
    <t xml:space="preserve">               Curso de preparación para la certificación en CIA de auditores y otros profesionales de la CGR</t>
  </si>
  <si>
    <t>2.2.2.2.3</t>
  </si>
  <si>
    <t xml:space="preserve">               Certificación en CIA de auditores y otros profesionales de la CGR</t>
  </si>
  <si>
    <t>2.2.2.2.4</t>
  </si>
  <si>
    <t>2.2.2.2.5</t>
  </si>
  <si>
    <t xml:space="preserve">               Actualización de la certificación en CIA</t>
  </si>
  <si>
    <t>2.2.2.3.1</t>
  </si>
  <si>
    <t>2.2.2.3.2</t>
  </si>
  <si>
    <t>2.2.2.3.3</t>
  </si>
  <si>
    <t>2.2.2.4</t>
  </si>
  <si>
    <t xml:space="preserve">            Asistencia técnica a la CGR para lograr cumplir con la Certificación de la CGR en la Norma para la seguridad de las tecnologías de la información y comunicación </t>
  </si>
  <si>
    <t>2.2.2.5</t>
  </si>
  <si>
    <t xml:space="preserve">            Contratación de firma para el desarrollo del curso de preparación para la certificación en AFA de auditores y otros profesionales de la CGR</t>
  </si>
  <si>
    <t>2.2.2.6</t>
  </si>
  <si>
    <t xml:space="preserve">            Certificación en AFA de auditores y otros profesionales de la CGR</t>
  </si>
  <si>
    <t>2.2.2.7</t>
  </si>
  <si>
    <t xml:space="preserve">            Actualización de la certificación </t>
  </si>
  <si>
    <t>2.2.3.1</t>
  </si>
  <si>
    <t xml:space="preserve">            Contratación de consultor para la elaboración de TDR para contratación de consultores para Asistencia Técnica consultores encargados de la elaboración y actualización de las normas de medio ambiente, cambio climatico, Genero y discapacidad</t>
  </si>
  <si>
    <t xml:space="preserve">               Contratación de consultor para la elaboración y actualización de las normas de primer y segundo grado y rediseño de herramienta de medición y evaluación del control interno</t>
  </si>
  <si>
    <t xml:space="preserve">               Consultor 2 - medio ambiente y cambio climatico</t>
  </si>
  <si>
    <t xml:space="preserve">               Consultor 3 - Genero y discapacidad</t>
  </si>
  <si>
    <t xml:space="preserve">            Talleres de sensibilización y capacitación de multiplicadores de la CGRD y las instituciones auditadas, para el conocimiento y aplicación de las normas básicas y complementarias de control interno, y promoción de la interacción entre auditor y auditado</t>
  </si>
  <si>
    <t>2.2.4.2</t>
  </si>
  <si>
    <t xml:space="preserve">            Elaboración de TDR para contratación de consultoria de control interno</t>
  </si>
  <si>
    <t>2.2.4.1</t>
  </si>
  <si>
    <t xml:space="preserve">            Levantamiento de información, diseño de un plan de acción para la implementación, desarrollo de los medios y elementos necesarios para la implementación del modelo de control interno institucional y acompañamiento en la implementación</t>
  </si>
  <si>
    <t xml:space="preserve">            Contratación de consultor para el análisis de capacidades de brechas basado en COBIT y generacion del plan de gobierno de TI</t>
  </si>
  <si>
    <t>2.3.1.2.1</t>
  </si>
  <si>
    <t xml:space="preserve">               Contratación de Firma para proveer personal en Mision para fortalecer de capacidades de TI, contrapartes a las firmas de consultoría y transferir conocimiento a la Entidad - Fase 1</t>
  </si>
  <si>
    <t>2.3.1.3</t>
  </si>
  <si>
    <t xml:space="preserve">            Contratación de personal en Mision para fortalecer de capacidades de TI, contrapartes a las firmas de consultoría y transferir conocimiento a la Entidad - Fase 2</t>
  </si>
  <si>
    <t>2.3.2.1</t>
  </si>
  <si>
    <t>2.3.2.2.1</t>
  </si>
  <si>
    <t>2.3.2.3</t>
  </si>
  <si>
    <t>2.3.3.1</t>
  </si>
  <si>
    <t xml:space="preserve">            Tableros y herramientas de analítica implementados, incluyendo metodología y plan de mejora de la calidad de los datos, arquitectura de la solución de analítica de acuerdo a las necesidades operativas y estratégicas de la CGR</t>
  </si>
  <si>
    <t>2.3.4.1</t>
  </si>
  <si>
    <t xml:space="preserve">            Infraestructura y Servicios de TI</t>
  </si>
  <si>
    <t>2.3.4.2</t>
  </si>
  <si>
    <t xml:space="preserve">            Contratación de firma para el diseño e implementación interfaz web del sistema Trámite Regular Estructurado</t>
  </si>
  <si>
    <t>2.3.4.3</t>
  </si>
  <si>
    <t xml:space="preserve">            Capacitación especializada en ciberseguridad</t>
  </si>
  <si>
    <t>2.3.4.4</t>
  </si>
  <si>
    <t xml:space="preserve">            Concientización y sensibilización en general</t>
  </si>
  <si>
    <t xml:space="preserve">            Plan de Continuidad de Negocios (BCP-Bussines Continuity Plan), diseñado e implementado</t>
  </si>
  <si>
    <t>2.3.5.1</t>
  </si>
  <si>
    <t xml:space="preserve">            Adquisición de Licenciamiento del Sistema de información para la gestión integral de riesgos en los procesos de control interno</t>
  </si>
  <si>
    <t>En la fecha prevista</t>
  </si>
  <si>
    <t>Etiquetas de fila</t>
  </si>
  <si>
    <t>Total general</t>
  </si>
  <si>
    <t>Cuenta de Status</t>
  </si>
  <si>
    <t>INFORMACION GENERAL DEL PROYECTO</t>
  </si>
  <si>
    <t>DESEMPEÑO FISICO DEL COMPONENTE 2</t>
  </si>
  <si>
    <t>GESTION DE ADQUISICIONES DEL COMPONENTE 2</t>
  </si>
  <si>
    <t xml:space="preserve">Elaboración de TDR, especificaciones técnicas y pliegos de condiciones. </t>
  </si>
  <si>
    <t>LEYENDA</t>
  </si>
  <si>
    <t>Etapa previa/inicial</t>
  </si>
  <si>
    <t>Validación del BID</t>
  </si>
  <si>
    <t>Solicitud de No Objeción</t>
  </si>
  <si>
    <t>Contrato u orden de  compra firmado</t>
  </si>
  <si>
    <t xml:space="preserve">Ausencia y no idoneidad de las ofertas o excede presupuesto referencial, entre otros. </t>
  </si>
  <si>
    <t>GESTION FINANCIERA DEL PROYECTO DEL COMPONENTE 2</t>
  </si>
  <si>
    <t>Recepción y evaluación de ofertas, previas a la adjudicación.</t>
  </si>
  <si>
    <t>Satisfactorio</t>
  </si>
  <si>
    <t>EJECUCION ACUMULADA (US$)</t>
  </si>
  <si>
    <t>Wed 19/04/28</t>
  </si>
  <si>
    <t>Fri 31/12/27</t>
  </si>
  <si>
    <t>Fri 30/04/27</t>
  </si>
  <si>
    <t>Mon 17/04/28</t>
  </si>
  <si>
    <t>Fri 29/10/27</t>
  </si>
  <si>
    <t>Fri 30/07/27</t>
  </si>
  <si>
    <t>Mon 30/11/26</t>
  </si>
  <si>
    <t>Fri 29/01/27</t>
  </si>
  <si>
    <t>Mon 28/02/28</t>
  </si>
  <si>
    <t>Mon 20/12/27</t>
  </si>
  <si>
    <t>Wed 30/06/27</t>
  </si>
  <si>
    <t>Thu 16/12/27</t>
  </si>
  <si>
    <t>Start</t>
  </si>
  <si>
    <t>Finish</t>
  </si>
  <si>
    <t>Fri 17/11/23</t>
  </si>
  <si>
    <t>Thu 15/08/24</t>
  </si>
  <si>
    <t>Mon 17/06/24</t>
  </si>
  <si>
    <t>Thu 13/02/25</t>
  </si>
  <si>
    <t>Mon 04/03/24</t>
  </si>
  <si>
    <t>Wed 30/04/25</t>
  </si>
  <si>
    <t>Fri 27/12/24</t>
  </si>
  <si>
    <t>Mon 03/02/25</t>
  </si>
  <si>
    <t>Mon 15/04/24</t>
  </si>
  <si>
    <t>Fri 21/02/25</t>
  </si>
  <si>
    <t>Wed 01/05/24</t>
  </si>
  <si>
    <t>Fri 25/10/24</t>
  </si>
  <si>
    <t>Mon 25/08/25</t>
  </si>
  <si>
    <t>Mon 01/01/24</t>
  </si>
  <si>
    <t>Fri 29/11/24</t>
  </si>
  <si>
    <t>Mon 30/09/24</t>
  </si>
  <si>
    <t>Tue 01/07/25</t>
  </si>
  <si>
    <t>Thu 31/12/26</t>
  </si>
  <si>
    <t>Fri 30/10/26</t>
  </si>
  <si>
    <t>Fri 27/02/26</t>
  </si>
  <si>
    <t>Tue 30/06/26</t>
  </si>
  <si>
    <t>Mon 03/03/25</t>
  </si>
  <si>
    <t>Wed 29/11/23</t>
  </si>
  <si>
    <t>Tue 27/02/24</t>
  </si>
  <si>
    <t>Mon 31/03/25</t>
  </si>
  <si>
    <t>Mon 06/01/25</t>
  </si>
  <si>
    <t>Mon 30/06/25</t>
  </si>
  <si>
    <t>Wed 30/07/25</t>
  </si>
  <si>
    <t>Fri 28/11/25</t>
  </si>
  <si>
    <t>Mon 30/03/26</t>
  </si>
  <si>
    <t>Fri 18/10/24</t>
  </si>
  <si>
    <t>Mon 05/05/25</t>
  </si>
  <si>
    <t>Tue 31/03/26</t>
  </si>
  <si>
    <t>Mon 05/01/26</t>
  </si>
  <si>
    <t>Tue 18/06/24</t>
  </si>
  <si>
    <t>Thu 31/10/24</t>
  </si>
  <si>
    <t>Mon 01/02/27</t>
  </si>
  <si>
    <t>Wed 12/06/24</t>
  </si>
  <si>
    <t>Mon 02/03/26</t>
  </si>
  <si>
    <t>Mon 09/09/24</t>
  </si>
  <si>
    <t>Mon 13/01/25</t>
  </si>
  <si>
    <t>Mon 02/11/26</t>
  </si>
  <si>
    <t>Mon 03/11/25</t>
  </si>
  <si>
    <t>Mon 05/07/27</t>
  </si>
  <si>
    <t>Mon 06/07/26</t>
  </si>
  <si>
    <t>Fri 31/07/26</t>
  </si>
  <si>
    <t>Fri 30/08/24</t>
  </si>
  <si>
    <t>Thu 12/08/27</t>
  </si>
  <si>
    <t>Mon 01/06/26</t>
  </si>
  <si>
    <t>Wed 19/02/25</t>
  </si>
  <si>
    <t>Wed 05/06/24</t>
  </si>
  <si>
    <t>Mon 20/07/26</t>
  </si>
  <si>
    <t>Tue 14/04/26</t>
  </si>
  <si>
    <t>Wed 10/12/25</t>
  </si>
  <si>
    <t>Wed 24/02/27</t>
  </si>
  <si>
    <t>Mon 04/08/25</t>
  </si>
  <si>
    <t>Thu 01/01/26</t>
  </si>
  <si>
    <t>Fri 01/08/25</t>
  </si>
  <si>
    <t>Thu 28/01/27</t>
  </si>
  <si>
    <t xml:space="preserve">En Proceso </t>
  </si>
  <si>
    <t>En Proceso</t>
  </si>
  <si>
    <t xml:space="preserve">Solicitud de No Objeción </t>
  </si>
  <si>
    <t>Contratación de un Especialista en P&amp;M</t>
  </si>
  <si>
    <t>Contratación de Especialista de Apoyo en Comunicaciones</t>
  </si>
  <si>
    <t>Contratación de un Oficial de Adquisiciones para la UEP / CGR</t>
  </si>
  <si>
    <t>Contratación de Oficial Financiero para la UEP / CGR</t>
  </si>
  <si>
    <t xml:space="preserve">Contratación de Preparación y Certificación COSO para 150 colaboradores y CIA para 100 colaboradores, así como Membresía Corporativa para 250 colaboradores de la CGR. </t>
  </si>
  <si>
    <t>Tue 16/05/28</t>
  </si>
  <si>
    <t>Completada</t>
  </si>
  <si>
    <t>Ganancia temprana</t>
  </si>
  <si>
    <t>Subcomponente 2.1 Modelo de Gestión y estructura orgánica de la CGR modernizados</t>
  </si>
  <si>
    <t xml:space="preserve">   Producto 16: Modelo de gestión de la CGRD diseñado</t>
  </si>
  <si>
    <t xml:space="preserve">   Producto 17: Modelo de control ex ante diseñado</t>
  </si>
  <si>
    <t xml:space="preserve">   Producto 18: Proyecto de reorganización de funciones, cargos, y dotación necesaria de la CGRD y de las Unidades a cargo del control "ex ante" y "ex post", realizadas</t>
  </si>
  <si>
    <t xml:space="preserve">   Producto 19: Estrategia de gestión integral del cambio de control interno y transformación digital desarrollada</t>
  </si>
  <si>
    <t>Subcomponente 2.2 Desarrollo de competencias para el control interno</t>
  </si>
  <si>
    <t xml:space="preserve">   Producto 20: Nuevo Modelo de Gestión del Talento Humano diseñado</t>
  </si>
  <si>
    <t xml:space="preserve">   Producto 21: Auditores certificados con base en estándares nacionales e internacionales</t>
  </si>
  <si>
    <t xml:space="preserve">   Producto 22: Proyecto de actualización de normativas en control interno, elaboradas</t>
  </si>
  <si>
    <t xml:space="preserve">   Producto 23: Control interno bajo estándares nacionales e internacionales implementado en la CGR</t>
  </si>
  <si>
    <t>Subcomponente 2.3 Tecnologías digitales orientadas a la transparencia y control del buen uso de los recursos públicos</t>
  </si>
  <si>
    <t xml:space="preserve">   Producto 24: Generación de Capacidades de TI Implementadas</t>
  </si>
  <si>
    <t xml:space="preserve">   Producto 25: Arquitectura Empresarial realizada, incluyendo la construcción e implementación de componentes de software</t>
  </si>
  <si>
    <t xml:space="preserve">   Producto 26: Tableros y herramientas de analítica implementados, incluyendo modelos de analítica descriptiva y predictiva, orientados a la toma de decisiones estratégicas y al apoyo operativo de la misionalidad de la CGR</t>
  </si>
  <si>
    <t xml:space="preserve">   Producto 27: Fortalecimiento de la infraestructura, servicios de TI y de los controles de ciberseguridad, implementados</t>
  </si>
  <si>
    <t xml:space="preserve">   Producto 28: Sistema de información para la gestión integral de riesgos en los procesos de control interno, diseñado e implementado</t>
  </si>
  <si>
    <t>4.1.2.1</t>
  </si>
  <si>
    <t>Contratación de Coordinador del Proyecto</t>
  </si>
  <si>
    <t>Thu 04/05/28</t>
  </si>
  <si>
    <t>4.1.2.2</t>
  </si>
  <si>
    <t>Contratación de Especialista de Adquisiciones</t>
  </si>
  <si>
    <t>4.1.2.3</t>
  </si>
  <si>
    <t>Contratación de Especialista Financiero</t>
  </si>
  <si>
    <t>Mon 10/04/28</t>
  </si>
  <si>
    <t>4.1.2.4</t>
  </si>
  <si>
    <t>Tue 21/03/28</t>
  </si>
  <si>
    <t>4.1.2.5</t>
  </si>
  <si>
    <t>Wed 16/08/23</t>
  </si>
  <si>
    <t>Fri 10/03/28</t>
  </si>
  <si>
    <t>4.1.2.6</t>
  </si>
  <si>
    <t>Tue 03/10/23</t>
  </si>
  <si>
    <t>Mon 17/01/28</t>
  </si>
  <si>
    <t>4.1.2.8</t>
  </si>
  <si>
    <t>Thu 27/04/28</t>
  </si>
  <si>
    <t>Gastos logísticos</t>
  </si>
  <si>
    <t>Tue 02/01/24</t>
  </si>
  <si>
    <t>Tue 04/01/28</t>
  </si>
  <si>
    <t xml:space="preserve">Planificado acum. </t>
  </si>
  <si>
    <t>Presupuesto programado acumulado</t>
  </si>
  <si>
    <t xml:space="preserve">Programa de Apoyo a la Agenda de Transparencia e Integridad en República Dominicana (DR-L1150) </t>
  </si>
  <si>
    <t>16 de marzo de 2022</t>
  </si>
  <si>
    <t>Fecha de Elegibilidad</t>
  </si>
  <si>
    <t>Meses en ejecución</t>
  </si>
  <si>
    <t>Porcentaje del plazo de ejecución transcurrido</t>
  </si>
  <si>
    <t>6 de septiembre de 2023</t>
  </si>
  <si>
    <t>Organismo Ejecutor: Ministerio de Hacienda</t>
  </si>
  <si>
    <t>Organismo Coejecutor: Contraloría General de la República</t>
  </si>
  <si>
    <t>Valor Total del Préstamo (US$)</t>
  </si>
  <si>
    <t>Programa de Apoyo a la Agenda de Transparencia e Integridad en República Dominicana (DR-L1150)</t>
  </si>
  <si>
    <t>Componente 2: Fortalecimiento del Sistema del Control Interno</t>
  </si>
  <si>
    <t>DASHBOARD EJECUTIVO MENSUAL</t>
  </si>
  <si>
    <t>Duración</t>
  </si>
  <si>
    <t>Fecha de fin</t>
  </si>
  <si>
    <t>Fecha de aprobación</t>
  </si>
  <si>
    <t xml:space="preserve">UNIDAD EJECUTORA DEL PROYECTO (UEP CGR-BID) </t>
  </si>
  <si>
    <r>
      <rPr>
        <b/>
        <sz val="14"/>
        <color theme="0"/>
        <rFont val="Century Gothic"/>
        <family val="2"/>
      </rPr>
      <t xml:space="preserve">En proceso </t>
    </r>
    <r>
      <rPr>
        <sz val="14"/>
        <color theme="0"/>
        <rFont val="Century Gothic"/>
        <family val="2"/>
      </rPr>
      <t>(Recepción y Evaluación de Ofertas)</t>
    </r>
  </si>
  <si>
    <t>Consultoría de Diagnóstico Legal</t>
  </si>
  <si>
    <t>Consultoría de Diagnóstico Tecnológico</t>
  </si>
  <si>
    <t>Consultoría de Coordinador de Integración y consolidación</t>
  </si>
  <si>
    <t>PRESUPUESTO PROGRAMADO DEL MES (US$)</t>
  </si>
  <si>
    <t>EJECUCION FINANCIERA DEL MES (US$)</t>
  </si>
  <si>
    <t>% DE EJECUCION PRESUPUESTARIA DEL MES</t>
  </si>
  <si>
    <t>Programación financiera del mes</t>
  </si>
  <si>
    <t>Ejecución financiera del mes</t>
  </si>
  <si>
    <t>Consultoría de medio ambiente y cambio climático</t>
  </si>
  <si>
    <t>Consultoría de análisis de capacidades de brechas basado en COBIT y generación del plan de gobierno de TI</t>
  </si>
  <si>
    <t>Presupuesto pendiente de ejecución</t>
  </si>
  <si>
    <t>Ejecución financiera acumulada</t>
  </si>
  <si>
    <t xml:space="preserve">ANEXO I: REPORTE DE AVANCE FISICO </t>
  </si>
  <si>
    <t>Late</t>
  </si>
  <si>
    <t>Complete</t>
  </si>
  <si>
    <t xml:space="preserve">   Componente 2: Fortalecimiento del Sistema de Control Interno</t>
  </si>
  <si>
    <t xml:space="preserve">      Subcomponente 2.1 Modelo de Gestión y estructura orgánica de la CGR modernizados</t>
  </si>
  <si>
    <t xml:space="preserve">         Producto 16: Modelo de gestión de la CGRD diseñado</t>
  </si>
  <si>
    <t>On Schedule</t>
  </si>
  <si>
    <t>Future Task</t>
  </si>
  <si>
    <t xml:space="preserve">         Producto 17: Modelo de control ex ante diseñado</t>
  </si>
  <si>
    <t xml:space="preserve">         Producto 18: Proyecto de reorganización de funciones, cargos, y dotación necesaria de la CGRD y de las Unidades a cargo del control "ex ante" y "ex post", realizadas</t>
  </si>
  <si>
    <t xml:space="preserve">         Producto 19: Estrategia de gestión integral del cambio de control interno y transformación digital desarrollada</t>
  </si>
  <si>
    <t xml:space="preserve">      Subcomponente 2.2 Desarrollo de competencias para el control interno</t>
  </si>
  <si>
    <t xml:space="preserve">         Producto 20: Nuevo Modelo de Gestión del Talento Humano diseñado</t>
  </si>
  <si>
    <t xml:space="preserve">         Producto 21: Auditores certificados con base en estándares nacionales e internacionales</t>
  </si>
  <si>
    <t xml:space="preserve">            Inscripción de auditores y otros profesionales de la CGR para la certificiación en COSO </t>
  </si>
  <si>
    <t xml:space="preserve">            Inscripción de auditores para la certificación en CIA</t>
  </si>
  <si>
    <t xml:space="preserve">            Inscripción de auditores para la certificación en COBIT version vigente</t>
  </si>
  <si>
    <t xml:space="preserve">         Producto 22: Proyecto de actualización de normativas en control interno, elaboradas</t>
  </si>
  <si>
    <t xml:space="preserve">         Producto 23: Control interno bajo estándares nacionales e internacionales implementado en la CGR</t>
  </si>
  <si>
    <t xml:space="preserve">      Subcomponente 2.3 Tecnologías digitales orientadas a la transparencia y control del buen uso de los recursos públicos</t>
  </si>
  <si>
    <t xml:space="preserve">         Producto 24: Generación de Capacidades de TI Implementadas</t>
  </si>
  <si>
    <t xml:space="preserve">         Producto 25: Arquitectura Empresarial realizada, incluyendo la construcción e implementación de componentes de software</t>
  </si>
  <si>
    <t xml:space="preserve">         Producto 26: Tableros y herramientas de analítica implementados, incluyendo modelos de analítica descriptiva y predictiva, orientados a la toma de decisiones estratégicas y al apoyo operativo de la misionalidad de la CGR</t>
  </si>
  <si>
    <t xml:space="preserve">         Producto 27: Fortalecimiento de la infraestructura, servicios de TI y de los controles de ciberseguridad, implementados</t>
  </si>
  <si>
    <t xml:space="preserve">         Producto 28: Sistema de información para la gestión integral de riesgos en los procesos de control interno, diseñado e implementado</t>
  </si>
  <si>
    <t xml:space="preserve">   Gestión, Auditoría y Evaluación</t>
  </si>
  <si>
    <t xml:space="preserve">      Gestión del Programa</t>
  </si>
  <si>
    <t xml:space="preserve">         Gestión del Programa - CGR</t>
  </si>
  <si>
    <t xml:space="preserve">            Contratación de Coordinador del Proyecto</t>
  </si>
  <si>
    <t xml:space="preserve">            Contratación de Especialista de Adquisiciones</t>
  </si>
  <si>
    <t xml:space="preserve">            Contratación de Especialista Financiero</t>
  </si>
  <si>
    <t xml:space="preserve">            Contratación de un Especialista en P&amp;M</t>
  </si>
  <si>
    <t xml:space="preserve">            Contratación de Especialista de Apoyo en Comunicaciones</t>
  </si>
  <si>
    <t xml:space="preserve">            Contratación de un Oficial de Adquisiciones para la UEP / CGR</t>
  </si>
  <si>
    <t xml:space="preserve">            Contratación de Oficial Financiero para la UEP / CGR</t>
  </si>
  <si>
    <t xml:space="preserve">            Gastos logísticos</t>
  </si>
  <si>
    <t>Contratación de Consultor para la elaboración de TdR, borrador de SP y aviso de expresión de interés para la Fábrica de Software, incluye el apoyo en la evaluación técnica de las propuestas</t>
  </si>
  <si>
    <t>Fase 1 Arquitectura estratégica (Diseño de alto nivel del funcionamiento del modelo de gestión de la CGR, incluido el modelo de gestión basado en riesgos) + Arquitectura de segmento (Modelo de control Exante)</t>
  </si>
  <si>
    <t>Selección directa de Firma (Fábrica de software) para continuar con la Fase 2 de la construcción y pruebas de componentes de software</t>
  </si>
  <si>
    <t>Contratación de Firma (Fábrica de software) para la arquitectura estratégica, la arquitectura de segmento, herramienta para el ciclo de vida de las recomendaciones y ajustes a los sistemas actuales incluyendo interoperabilidad - Fase 1</t>
  </si>
  <si>
    <t>Contratación de consultor para el diseño del Plan Estratégico con base al modelo de gestión de la CGR</t>
  </si>
  <si>
    <t xml:space="preserve">Contratación de consultor para el diseño del nuevo modelo de gestión de la CGR </t>
  </si>
  <si>
    <t>Contratación de Project Manager Subcomponente 2.3</t>
  </si>
  <si>
    <t>Contratación de consultor de acompañamiento TIC</t>
  </si>
  <si>
    <t xml:space="preserve">Contratación de consultor de acompañamiento de Cumplimiento Regulatorio y Antisoborno. </t>
  </si>
  <si>
    <r>
      <rPr>
        <b/>
        <sz val="18"/>
        <color theme="0"/>
        <rFont val="Century Gothic"/>
        <family val="2"/>
      </rPr>
      <t>Adquisiciones</t>
    </r>
    <r>
      <rPr>
        <b/>
        <sz val="18"/>
        <color theme="1"/>
        <rFont val="Century Gothic"/>
        <family val="2"/>
      </rPr>
      <t xml:space="preserve"> </t>
    </r>
    <r>
      <rPr>
        <b/>
        <u/>
        <sz val="18"/>
        <color rgb="FFFFFF00"/>
        <rFont val="Century Gothic"/>
        <family val="2"/>
      </rPr>
      <t>EN ETAPA PREVIA</t>
    </r>
    <r>
      <rPr>
        <b/>
        <sz val="18"/>
        <color rgb="FFFFFF00"/>
        <rFont val="Century Gothic"/>
        <family val="2"/>
      </rPr>
      <t xml:space="preserve"> </t>
    </r>
    <r>
      <rPr>
        <b/>
        <sz val="18"/>
        <color theme="0"/>
        <rFont val="Century Gothic"/>
        <family val="2"/>
      </rPr>
      <t>del Componente 2</t>
    </r>
  </si>
  <si>
    <r>
      <rPr>
        <b/>
        <sz val="18"/>
        <color theme="0"/>
        <rFont val="Century Gothic"/>
        <family val="2"/>
      </rPr>
      <t>Adquisiciones</t>
    </r>
    <r>
      <rPr>
        <b/>
        <sz val="18"/>
        <color theme="1"/>
        <rFont val="Century Gothic"/>
        <family val="2"/>
      </rPr>
      <t xml:space="preserve"> </t>
    </r>
    <r>
      <rPr>
        <b/>
        <u/>
        <sz val="18"/>
        <color rgb="FFFFFF00"/>
        <rFont val="Century Gothic"/>
        <family val="2"/>
      </rPr>
      <t>EN NO OBJECION</t>
    </r>
    <r>
      <rPr>
        <b/>
        <sz val="18"/>
        <color theme="1"/>
        <rFont val="Century Gothic"/>
        <family val="2"/>
      </rPr>
      <t xml:space="preserve"> </t>
    </r>
    <r>
      <rPr>
        <b/>
        <sz val="18"/>
        <color theme="0"/>
        <rFont val="Century Gothic"/>
        <family val="2"/>
      </rPr>
      <t>del Componente 2</t>
    </r>
  </si>
  <si>
    <r>
      <rPr>
        <b/>
        <sz val="18"/>
        <color theme="0"/>
        <rFont val="Century Gothic"/>
        <family val="2"/>
      </rPr>
      <t>Adquisiciones</t>
    </r>
    <r>
      <rPr>
        <b/>
        <sz val="18"/>
        <color theme="1"/>
        <rFont val="Century Gothic"/>
        <family val="2"/>
      </rPr>
      <t xml:space="preserve"> </t>
    </r>
    <r>
      <rPr>
        <b/>
        <u/>
        <sz val="18"/>
        <color rgb="FFFFFF00"/>
        <rFont val="Century Gothic"/>
        <family val="2"/>
      </rPr>
      <t xml:space="preserve">EN PROCESO </t>
    </r>
    <r>
      <rPr>
        <b/>
        <sz val="18"/>
        <color theme="0"/>
        <rFont val="Century Gothic"/>
        <family val="2"/>
      </rPr>
      <t>del Componente 2</t>
    </r>
  </si>
  <si>
    <r>
      <rPr>
        <b/>
        <sz val="18"/>
        <color theme="0"/>
        <rFont val="Century Gothic"/>
        <family val="2"/>
      </rPr>
      <t>Adquisiciones de</t>
    </r>
    <r>
      <rPr>
        <b/>
        <u/>
        <sz val="18"/>
        <color rgb="FFFFFF00"/>
        <rFont val="Century Gothic"/>
        <family val="2"/>
      </rPr>
      <t xml:space="preserve"> GESTION </t>
    </r>
    <r>
      <rPr>
        <b/>
        <sz val="18"/>
        <color theme="0"/>
        <rFont val="Century Gothic"/>
        <family val="2"/>
      </rPr>
      <t>del componente 4: Gestión, evaluación y auditoría</t>
    </r>
  </si>
  <si>
    <t>MARZO DE 2024</t>
  </si>
  <si>
    <t>Total</t>
  </si>
  <si>
    <t>Consultor individual en Tecnologías para el Levantamiento de información sobre el modelo de gestión de la CGR existente e identificación de brechas de competencias y estándares internacionales</t>
  </si>
  <si>
    <t>Elaboración de TDR para los consultores encargados del levantamiento de información</t>
  </si>
  <si>
    <t>Consultor individual en Derecho Administrativo para el Levantamiento de información sobre el modelo de gestión de la CGR existente e identificación de brechas de competencias y estándares internacionales</t>
  </si>
  <si>
    <t>Consultor individual en Organización para el Levantamiento de información sobre el modelo de gestión de la CGR existente e identificación de brechas de competencias y estándares internacionales</t>
  </si>
  <si>
    <t>Adquisición de Licenciamiento del Sistema de información para la gestión integral de riesgos en los procesos de control interno</t>
  </si>
  <si>
    <t>Plan de Continuidad de Negocios (BCP-Bussines Continuity Plan), diseñado e implementado</t>
  </si>
  <si>
    <t>Concientización y sensibilización en general</t>
  </si>
  <si>
    <t>Capacitación especializada en ciberseguridad</t>
  </si>
  <si>
    <t>Contratación de firma para el diseño e implementación interfaz web del sistema Trámite Regular Estructurado</t>
  </si>
  <si>
    <t>Tableros y herramientas de analítica implementados, incluyendo metodología y plan de mejora de la calidad de los datos, arquitectura de la solución de analítica de acuerdo a las necesidades operativas y estratégicas de la CGR</t>
  </si>
  <si>
    <t>Infraestructura y Servicios de TI</t>
  </si>
  <si>
    <t>Contratación de personal en Mision para fortalecer de capacidades de TI, contrapartes a las firmas de consultoría y transferir conocimiento a la Entidad - Fase 2</t>
  </si>
  <si>
    <t>Talleres de sensibilización y capacitación de multiplicadores de la CGRD y las instituciones auditadas, para el conocimiento y aplicación de las normas básicas y complementarias de control interno, y promoción de la interacción entre auditor y auditado</t>
  </si>
  <si>
    <t>Elaboración de TDR para contratación de consultoria de control interno</t>
  </si>
  <si>
    <t>Levantamiento de información, diseño de un plan de acción para la implementación, desarrollo de los medios y elementos necesarios para la implementación del modelo de control interno institucional y acompañamiento en la implementación</t>
  </si>
  <si>
    <t>Contratación de consultor para el análisis de capacidades de brechas basado en COBIT y generacion del plan de gobierno de TI</t>
  </si>
  <si>
    <t>Contratación de Firma para proveer personal en Mision para fortalecer de capacidades de TI, contrapartes a las firmas de consultoría y transferir conocimiento a la Entidad - Fase 1</t>
  </si>
  <si>
    <t>Contratación de consultor para la elaboración de TDR para contratación de consultores para Asistencia Técnica consultores encargados de la elaboración y actualización de las normas de medio ambiente, cambio climatico, Genero y discapacidad</t>
  </si>
  <si>
    <t>Contratación de consultor para la elaboración y actualización de las normas de primer y segundo grado y rediseño de herramienta de medición y evaluación del control interno</t>
  </si>
  <si>
    <t>Consultor 2 - medio ambiente y cambio climatico</t>
  </si>
  <si>
    <t>Consultor 3 - Genero y discapacidad</t>
  </si>
  <si>
    <t>Contratación de firma para el desarrollo del curso de preparación para la certificación en AFA de auditores y otros profesionales de la CGR</t>
  </si>
  <si>
    <t>Certificación en AFA de auditores y otros profesionales de la CGR</t>
  </si>
  <si>
    <t xml:space="preserve">Actualización de la certificación </t>
  </si>
  <si>
    <t>Curso de preparación para la certificación en CIA de auditores y otros profesionales de la CGR</t>
  </si>
  <si>
    <t>Certificación en CIA de auditores y otros profesionales de la CGR</t>
  </si>
  <si>
    <t>Actualización de la certificación en CIA</t>
  </si>
  <si>
    <t>Curso de preparación</t>
  </si>
  <si>
    <t>Certificación</t>
  </si>
  <si>
    <t xml:space="preserve">Asistencia técnica a la CGR para lograr cumplir con la Certificación de la CGR en la Norma para la seguridad de las tecnologías de la información y comunicación </t>
  </si>
  <si>
    <t>Curso de preparación para la certificación en COSO de auditores y otros profesionales de la CGR</t>
  </si>
  <si>
    <t>Certificación en COSO de auditores y otros profesionales de la CGR</t>
  </si>
  <si>
    <t>Contratación de firma para el desarrollo del curso de preparación para la certificación en CIA de auditores y otros profesionales de la CGR</t>
  </si>
  <si>
    <t>Consultor coordinador para consolidación e integración de los trabajos de levantamiento de información e identificación de brechas</t>
  </si>
  <si>
    <t>Benchmark internacional</t>
  </si>
  <si>
    <t>Creación del observatorio</t>
  </si>
  <si>
    <t>Contratación de un Project Manager de apoyo para el componente 2</t>
  </si>
  <si>
    <t>Contratación de consultor para la elaboración de TdR y borrador de SP de una firma encargada de la transformación de Procesos misionales actuales priorizados y rediseño de la estructura organizacional de la CGR y Manual de Organización y Funciones</t>
  </si>
  <si>
    <t>Ajustes al proceso para conciliación de nóminas, ajustes al proceso para certificación de contratos y modificaciones, ajustes al proceso de desarrollo normativo, ajustes al proceso de para aprobación de órdenes de pago y modificaciones</t>
  </si>
  <si>
    <t>Contratación de firma para el desarrollo del proceso para gestión integral de riesgos en los procesos de la administración financiera del Estado y sectoriales</t>
  </si>
  <si>
    <t>Contratación de consultor para el desarrollo del proceso para la investigación, análisis y seguimiento de fraude y corrupción administrativa</t>
  </si>
  <si>
    <t xml:space="preserve">Contratación de consultor para el desarrollo del proceso para la prevención de fraudes con control social </t>
  </si>
  <si>
    <t>Contratación de consultor para el diseño e implementación de procesos y programas de prevención de fraude</t>
  </si>
  <si>
    <t xml:space="preserve">Contratación de consultor para el desarrollo protocolos, criterios y capacidades para la gestión de denuncias </t>
  </si>
  <si>
    <t>Definición de estrategia antifraude, sistemas de denuncias y campaña de socialización continua</t>
  </si>
  <si>
    <t>Contratación de consultor para la revisión y ajustes prioritarios a la estructura organizacional de la CGR</t>
  </si>
  <si>
    <t>Rediseño de la estructura organizacional de la CGR y Manual de Organización y Funciones implementado</t>
  </si>
  <si>
    <t>Desarrollo de instrumentos metodológicos para monitoreo y evaluación de la transformación digital</t>
  </si>
  <si>
    <t>Diseño e implementación del Esquema de Gobernanza, estructura y procesos y de un "Programa de Aseguramiento y Control de Calidad", conforme estandares nacionales e internacionales.</t>
  </si>
  <si>
    <t xml:space="preserve">Contratación de consultor para la elaboración de TdR y borrador de la SP firma encargada de la gestion del cambio de control interno y transformación digital </t>
  </si>
  <si>
    <t xml:space="preserve">Contratación de firma para el diseño e implementación de la estrategia de gestión integral del cambio de control interno y transformación digital </t>
  </si>
  <si>
    <t xml:space="preserve">Equipamiento de tecnología para apoyo a la comunicación y gestión del cambio </t>
  </si>
  <si>
    <t>Diseño del modelo de talento humano, diseño e implementación del plan de desarrollo profesional por nivel de competencias y diseño e implementación de la carrera de control interno de la CGR</t>
  </si>
  <si>
    <t>Proyecto de acreditación y autonomía de la Escuela de Control Interno</t>
  </si>
  <si>
    <t>Contratación de firma para el desarrollo del curso de preparación para la certificación en COSO de auditores y otros profesionales de la CGR</t>
  </si>
  <si>
    <t>Rezagada</t>
  </si>
  <si>
    <r>
      <rPr>
        <b/>
        <sz val="22"/>
        <color theme="1"/>
        <rFont val="Century Gothic"/>
        <family val="2"/>
      </rPr>
      <t>Jesús Dorado</t>
    </r>
    <r>
      <rPr>
        <sz val="22"/>
        <color theme="1"/>
        <rFont val="Century Gothic"/>
        <family val="2"/>
      </rPr>
      <t xml:space="preserve">, </t>
    </r>
    <r>
      <rPr>
        <i/>
        <sz val="22"/>
        <color theme="1"/>
        <rFont val="Century Gothic"/>
        <family val="2"/>
      </rPr>
      <t>Coordinador General</t>
    </r>
    <r>
      <rPr>
        <sz val="22"/>
        <color theme="1"/>
        <rFont val="Century Gothic"/>
        <family val="2"/>
      </rPr>
      <t xml:space="preserve">; </t>
    </r>
    <r>
      <rPr>
        <b/>
        <sz val="22"/>
        <color theme="1"/>
        <rFont val="Century Gothic"/>
        <family val="2"/>
      </rPr>
      <t>Gennys Azael Lorenzo</t>
    </r>
    <r>
      <rPr>
        <sz val="22"/>
        <color theme="1"/>
        <rFont val="Century Gothic"/>
        <family val="2"/>
      </rPr>
      <t xml:space="preserve">, </t>
    </r>
    <r>
      <rPr>
        <i/>
        <sz val="22"/>
        <color theme="1"/>
        <rFont val="Century Gothic"/>
        <family val="2"/>
      </rPr>
      <t>Especialista en Planificación y Monitore</t>
    </r>
    <r>
      <rPr>
        <sz val="22"/>
        <color theme="1"/>
        <rFont val="Century Gothic"/>
        <family val="2"/>
      </rPr>
      <t xml:space="preserve">; </t>
    </r>
    <r>
      <rPr>
        <b/>
        <sz val="22"/>
        <color theme="1"/>
        <rFont val="Century Gothic"/>
        <family val="2"/>
      </rPr>
      <t>Adilé Cruceta,</t>
    </r>
    <r>
      <rPr>
        <sz val="22"/>
        <color theme="1"/>
        <rFont val="Century Gothic"/>
        <family val="2"/>
      </rPr>
      <t xml:space="preserve"> E</t>
    </r>
    <r>
      <rPr>
        <i/>
        <sz val="22"/>
        <color theme="1"/>
        <rFont val="Century Gothic"/>
        <family val="2"/>
      </rPr>
      <t>specialista en Adquisiciones</t>
    </r>
    <r>
      <rPr>
        <sz val="22"/>
        <color theme="1"/>
        <rFont val="Century Gothic"/>
        <family val="2"/>
      </rPr>
      <t xml:space="preserve">; </t>
    </r>
    <r>
      <rPr>
        <b/>
        <sz val="22"/>
        <color theme="1"/>
        <rFont val="Century Gothic"/>
        <family val="2"/>
      </rPr>
      <t>Anderson Ortiz</t>
    </r>
    <r>
      <rPr>
        <sz val="22"/>
        <color theme="1"/>
        <rFont val="Century Gothic"/>
        <family val="2"/>
      </rPr>
      <t xml:space="preserve">, </t>
    </r>
    <r>
      <rPr>
        <i/>
        <sz val="22"/>
        <color theme="1"/>
        <rFont val="Century Gothic"/>
        <family val="2"/>
      </rPr>
      <t xml:space="preserve">Especialista Financiero; </t>
    </r>
    <r>
      <rPr>
        <b/>
        <i/>
        <sz val="22"/>
        <color theme="1"/>
        <rFont val="Century Gothic"/>
        <family val="2"/>
      </rPr>
      <t>Eduard del Villar</t>
    </r>
    <r>
      <rPr>
        <i/>
        <sz val="22"/>
        <color theme="1"/>
        <rFont val="Century Gothic"/>
        <family val="2"/>
      </rPr>
      <t xml:space="preserve">, Project Manager 2.1; </t>
    </r>
    <r>
      <rPr>
        <b/>
        <i/>
        <sz val="22"/>
        <color theme="1"/>
        <rFont val="Century Gothic"/>
        <family val="2"/>
      </rPr>
      <t>Monika Pérez</t>
    </r>
    <r>
      <rPr>
        <i/>
        <sz val="22"/>
        <color theme="1"/>
        <rFont val="Century Gothic"/>
        <family val="2"/>
      </rPr>
      <t xml:space="preserve">, Oficial de Adquisiciones; </t>
    </r>
    <r>
      <rPr>
        <b/>
        <i/>
        <sz val="22"/>
        <color theme="1"/>
        <rFont val="Century Gothic"/>
        <family val="2"/>
      </rPr>
      <t>Lucero Soto,</t>
    </r>
    <r>
      <rPr>
        <i/>
        <sz val="22"/>
        <color theme="1"/>
        <rFont val="Century Gothic"/>
        <family val="2"/>
      </rPr>
      <t xml:space="preserve"> Oficial Financiero. </t>
    </r>
  </si>
  <si>
    <t>Aviso de Expresión de Interés Aprobada BID</t>
  </si>
  <si>
    <t>2.3.1.2.2</t>
  </si>
  <si>
    <t>Licenciamiento para el Sistema CITRIX</t>
  </si>
  <si>
    <t>Servicios de No consultoría</t>
  </si>
  <si>
    <t>Consultoría para el diseño del Plan Estratégico con base al modelo de gestión de la CGR</t>
  </si>
  <si>
    <t>Elaboración de contrato</t>
  </si>
  <si>
    <t>Evaluación de postulantes</t>
  </si>
  <si>
    <t>Adjudicado/Recepción parcial</t>
  </si>
  <si>
    <t>2.3.1.1.2</t>
  </si>
  <si>
    <t>2.1.1.7.4</t>
  </si>
  <si>
    <t>Espera de cotización de proveedor</t>
  </si>
  <si>
    <t xml:space="preserve">AVANCES DEL PROYECTO AL CIERRE DE MARZO DE 2024 </t>
  </si>
  <si>
    <t>Revisión Previa BID</t>
  </si>
  <si>
    <r>
      <t xml:space="preserve">No Objeción Aprobada BID </t>
    </r>
    <r>
      <rPr>
        <b/>
        <sz val="12"/>
        <color theme="1"/>
        <rFont val="Century Gothic"/>
        <family val="2"/>
      </rPr>
      <t>(Actualización)</t>
    </r>
  </si>
  <si>
    <t>Solictud de No Objeción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</si>
</sst>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#,##0.0_ ;\-#,##0.0\ "/>
    <numFmt numFmtId="167" formatCode="#,##0_ ;\-#,##0\ "/>
    <numFmt numFmtId="168" formatCode="#,##0.0"/>
    <numFmt numFmtId="169" formatCode="_-* #,##0_-;\-* #,##0_-;_-* &quot;-&quot;??_-;_-@_-"/>
  </numFmts>
  <fonts count="7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26"/>
      <color theme="0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theme="0"/>
      <name val="Century Gothic"/>
      <family val="2"/>
    </font>
    <font>
      <sz val="10"/>
      <color rgb="FF363636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6"/>
      <color theme="1"/>
      <name val="Century Gothic"/>
      <family val="2"/>
    </font>
    <font>
      <sz val="16"/>
      <color theme="0"/>
      <name val="Century Gothic"/>
      <family val="2"/>
    </font>
    <font>
      <sz val="10"/>
      <color theme="1"/>
      <name val="Calibri"/>
      <family val="2"/>
    </font>
    <font>
      <b/>
      <sz val="26"/>
      <color rgb="FF0070C0"/>
      <name val="Century Gothic"/>
      <family val="2"/>
    </font>
    <font>
      <b/>
      <sz val="12"/>
      <color theme="1"/>
      <name val="Calibri"/>
      <family val="2"/>
      <scheme val="minor"/>
    </font>
    <font>
      <sz val="14"/>
      <color theme="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8"/>
      <color theme="1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b/>
      <u/>
      <sz val="18"/>
      <color rgb="FFFF0000"/>
      <name val="Century Gothic"/>
      <family val="2"/>
    </font>
    <font>
      <sz val="14"/>
      <color theme="1"/>
      <name val="Century Gothic"/>
      <family val="2"/>
    </font>
    <font>
      <sz val="18"/>
      <color theme="1"/>
      <name val="Century Gothic"/>
      <family val="2"/>
    </font>
    <font>
      <b/>
      <sz val="36"/>
      <color theme="0"/>
      <name val="Century Gothic"/>
      <family val="2"/>
    </font>
    <font>
      <b/>
      <u/>
      <sz val="28"/>
      <color theme="1"/>
      <name val="Century Gothic"/>
      <family val="2"/>
    </font>
    <font>
      <b/>
      <sz val="28"/>
      <color theme="0"/>
      <name val="Century Gothic"/>
      <family val="2"/>
    </font>
    <font>
      <b/>
      <sz val="48"/>
      <color theme="0"/>
      <name val="Century Gothic"/>
      <family val="2"/>
    </font>
    <font>
      <b/>
      <sz val="20"/>
      <color theme="0"/>
      <name val="Century Gothic"/>
      <family val="2"/>
    </font>
    <font>
      <b/>
      <sz val="22"/>
      <color theme="0"/>
      <name val="Century Gothic"/>
      <family val="2"/>
    </font>
    <font>
      <b/>
      <sz val="20"/>
      <color theme="1"/>
      <name val="Century Gothic"/>
      <family val="2"/>
    </font>
    <font>
      <sz val="15"/>
      <color theme="0"/>
      <name val="Century Gothic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2"/>
      <name val="Century Gothic"/>
      <family val="2"/>
    </font>
    <font>
      <sz val="12.5"/>
      <color theme="1"/>
      <name val="Arial"/>
      <family val="2"/>
    </font>
    <font>
      <sz val="12.5"/>
      <color theme="1"/>
      <name val="Century Gothic"/>
      <family val="2"/>
    </font>
    <font>
      <b/>
      <sz val="24"/>
      <color theme="0"/>
      <name val="Century Gothic"/>
      <family val="2"/>
    </font>
    <font>
      <b/>
      <sz val="48"/>
      <color rgb="FF0070C0"/>
      <name val="Century Gothic"/>
      <family val="2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sz val="22"/>
      <color theme="1"/>
      <name val="Century Gothic"/>
      <family val="2"/>
    </font>
    <font>
      <b/>
      <sz val="22"/>
      <color theme="1"/>
      <name val="Century Gothic"/>
      <family val="2"/>
    </font>
    <font>
      <i/>
      <sz val="22"/>
      <color theme="1"/>
      <name val="Century Gothic"/>
      <family val="2"/>
    </font>
    <font>
      <b/>
      <sz val="24"/>
      <color theme="1"/>
      <name val="Century Gothic"/>
      <family val="2"/>
    </font>
    <font>
      <b/>
      <sz val="16"/>
      <color theme="1"/>
      <name val="Century Gothic"/>
      <family val="2"/>
    </font>
    <font>
      <b/>
      <i/>
      <sz val="22"/>
      <color theme="1"/>
      <name val="Century Gothic"/>
      <family val="2"/>
    </font>
    <font>
      <sz val="10"/>
      <color rgb="FF363636"/>
      <name val="Candara"/>
      <family val="2"/>
    </font>
    <font>
      <sz val="10"/>
      <color theme="1"/>
      <name val="Candara"/>
      <family val="2"/>
    </font>
    <font>
      <b/>
      <sz val="18"/>
      <color theme="1"/>
      <name val="Candara"/>
      <family val="2"/>
    </font>
    <font>
      <sz val="10"/>
      <color rgb="FF000000"/>
      <name val="Arial"/>
      <family val="2"/>
    </font>
    <font>
      <b/>
      <sz val="10"/>
      <color rgb="FFED1C24"/>
      <name val="Arial"/>
      <family val="2"/>
    </font>
    <font>
      <i/>
      <sz val="12"/>
      <color theme="1"/>
      <name val="Century Gothic"/>
      <family val="2"/>
    </font>
    <font>
      <b/>
      <u/>
      <sz val="18"/>
      <color rgb="FFFFFF00"/>
      <name val="Century Gothic"/>
      <family val="2"/>
    </font>
    <font>
      <b/>
      <sz val="18"/>
      <color rgb="FFFFFF00"/>
      <name val="Century Gothic"/>
      <family val="2"/>
    </font>
    <font>
      <b/>
      <sz val="18"/>
      <color theme="0"/>
      <name val="Century Gothic"/>
      <family val="2"/>
    </font>
    <font>
      <sz val="10"/>
      <name val="Candara"/>
      <family val="2"/>
    </font>
    <font>
      <b/>
      <sz val="12"/>
      <color theme="1"/>
      <name val="Century Gothic"/>
      <family val="2"/>
    </font>
    <font>
      <b/>
      <sz val="1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2FA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FF200"/>
        <bgColor indexed="64"/>
      </patternFill>
    </fill>
    <fill>
      <patternFill patternType="solid">
        <fgColor rgb="FFE4EEF8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double">
        <color theme="6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8">
    <xf numFmtId="0" fontId="0" fillId="0" borderId="0" xfId="0"/>
    <xf numFmtId="0" fontId="3" fillId="2" borderId="2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3" borderId="0" xfId="0" applyFont="1" applyFill="1" applyAlignment="1">
      <alignment wrapText="1"/>
    </xf>
    <xf numFmtId="0" fontId="12" fillId="4" borderId="3" xfId="0" applyFont="1" applyFill="1" applyBorder="1" applyAlignment="1">
      <alignment horizontal="left" vertical="center" wrapText="1" indent="1"/>
    </xf>
    <xf numFmtId="0" fontId="9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0" xfId="0" applyFont="1" applyFill="1" applyAlignment="1"/>
    <xf numFmtId="0" fontId="13" fillId="0" borderId="0" xfId="0" applyFont="1" applyAlignment="1"/>
    <xf numFmtId="0" fontId="9" fillId="0" borderId="0" xfId="0" applyFont="1" applyAlignment="1"/>
    <xf numFmtId="0" fontId="10" fillId="3" borderId="0" xfId="0" applyFont="1" applyFill="1" applyBorder="1" applyAlignment="1">
      <alignment vertical="center" wrapText="1"/>
    </xf>
    <xf numFmtId="49" fontId="10" fillId="3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vertical="center" wrapText="1"/>
    </xf>
    <xf numFmtId="0" fontId="17" fillId="7" borderId="10" xfId="0" applyFont="1" applyFill="1" applyBorder="1" applyAlignment="1">
      <alignment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9" borderId="10" xfId="0" applyFont="1" applyFill="1" applyBorder="1" applyAlignment="1">
      <alignment vertical="center" wrapText="1"/>
    </xf>
    <xf numFmtId="0" fontId="18" fillId="9" borderId="10" xfId="0" applyFont="1" applyFill="1" applyBorder="1" applyAlignment="1">
      <alignment horizontal="center" vertical="center" wrapText="1"/>
    </xf>
    <xf numFmtId="164" fontId="17" fillId="7" borderId="10" xfId="0" applyNumberFormat="1" applyFont="1" applyFill="1" applyBorder="1" applyAlignment="1">
      <alignment vertical="center" wrapText="1"/>
    </xf>
    <xf numFmtId="164" fontId="18" fillId="8" borderId="10" xfId="0" applyNumberFormat="1" applyFont="1" applyFill="1" applyBorder="1" applyAlignment="1">
      <alignment vertical="center" wrapText="1"/>
    </xf>
    <xf numFmtId="164" fontId="18" fillId="9" borderId="10" xfId="0" applyNumberFormat="1" applyFont="1" applyFill="1" applyBorder="1" applyAlignment="1">
      <alignment vertical="center" wrapText="1"/>
    </xf>
    <xf numFmtId="10" fontId="18" fillId="8" borderId="10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1" fillId="3" borderId="0" xfId="0" applyFont="1" applyFill="1" applyAlignment="1">
      <alignment wrapText="1"/>
    </xf>
    <xf numFmtId="0" fontId="10" fillId="0" borderId="0" xfId="0" applyFont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4" fontId="10" fillId="3" borderId="13" xfId="0" applyNumberFormat="1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164" fontId="22" fillId="3" borderId="11" xfId="0" applyNumberFormat="1" applyFont="1" applyFill="1" applyBorder="1" applyAlignment="1">
      <alignment horizontal="center" vertical="center" wrapText="1"/>
    </xf>
    <xf numFmtId="166" fontId="22" fillId="3" borderId="11" xfId="14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vertical="center" wrapText="1"/>
    </xf>
    <xf numFmtId="0" fontId="28" fillId="10" borderId="1" xfId="0" applyFont="1" applyFill="1" applyBorder="1" applyAlignment="1">
      <alignment horizontal="center" vertical="center" wrapText="1"/>
    </xf>
    <xf numFmtId="2" fontId="28" fillId="10" borderId="1" xfId="0" applyNumberFormat="1" applyFont="1" applyFill="1" applyBorder="1" applyAlignment="1">
      <alignment horizontal="center" vertical="center" wrapText="1"/>
    </xf>
    <xf numFmtId="2" fontId="28" fillId="10" borderId="1" xfId="0" applyNumberFormat="1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2" fontId="30" fillId="10" borderId="1" xfId="0" applyNumberFormat="1" applyFont="1" applyFill="1" applyBorder="1" applyAlignment="1">
      <alignment horizontal="center" vertical="center" wrapText="1"/>
    </xf>
    <xf numFmtId="2" fontId="30" fillId="10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3" xfId="0" applyFont="1" applyFill="1" applyBorder="1" applyAlignment="1">
      <alignment wrapText="1"/>
    </xf>
    <xf numFmtId="0" fontId="12" fillId="4" borderId="24" xfId="0" applyFont="1" applyFill="1" applyBorder="1" applyAlignment="1">
      <alignment horizontal="left" vertical="center" wrapText="1" indent="1"/>
    </xf>
    <xf numFmtId="0" fontId="13" fillId="3" borderId="0" xfId="0" applyFont="1" applyFill="1" applyAlignment="1"/>
    <xf numFmtId="164" fontId="22" fillId="3" borderId="0" xfId="0" applyNumberFormat="1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left" vertical="center" wrapText="1"/>
    </xf>
    <xf numFmtId="3" fontId="27" fillId="3" borderId="0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167" fontId="22" fillId="3" borderId="0" xfId="14" applyNumberFormat="1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vertical="center" wrapText="1"/>
    </xf>
    <xf numFmtId="0" fontId="24" fillId="10" borderId="11" xfId="0" applyFont="1" applyFill="1" applyBorder="1" applyAlignment="1">
      <alignment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49" fontId="31" fillId="3" borderId="0" xfId="0" applyNumberFormat="1" applyFont="1" applyFill="1" applyBorder="1" applyAlignment="1">
      <alignment horizontal="center" vertical="center" wrapText="1"/>
    </xf>
    <xf numFmtId="167" fontId="22" fillId="3" borderId="11" xfId="14" applyNumberFormat="1" applyFont="1" applyFill="1" applyBorder="1" applyAlignment="1">
      <alignment horizontal="center" vertical="center" wrapText="1"/>
    </xf>
    <xf numFmtId="0" fontId="28" fillId="10" borderId="30" xfId="0" applyFont="1" applyFill="1" applyBorder="1" applyAlignment="1">
      <alignment horizontal="center" vertical="center" wrapText="1"/>
    </xf>
    <xf numFmtId="2" fontId="28" fillId="10" borderId="30" xfId="0" applyNumberFormat="1" applyFont="1" applyFill="1" applyBorder="1" applyAlignment="1">
      <alignment horizontal="left" vertical="center" wrapText="1"/>
    </xf>
    <xf numFmtId="164" fontId="22" fillId="3" borderId="11" xfId="15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31" xfId="0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0" fillId="0" borderId="0" xfId="0" applyNumberFormat="1"/>
    <xf numFmtId="0" fontId="0" fillId="0" borderId="31" xfId="0" applyNumberFormat="1" applyFont="1" applyBorder="1"/>
    <xf numFmtId="0" fontId="23" fillId="0" borderId="32" xfId="0" applyNumberFormat="1" applyFont="1" applyBorder="1"/>
    <xf numFmtId="164" fontId="0" fillId="0" borderId="0" xfId="15" applyNumberFormat="1" applyFont="1"/>
    <xf numFmtId="0" fontId="36" fillId="0" borderId="0" xfId="0" applyFont="1" applyAlignment="1">
      <alignment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left" vertical="center" wrapText="1" indent="1"/>
    </xf>
    <xf numFmtId="0" fontId="15" fillId="4" borderId="3" xfId="0" applyFont="1" applyFill="1" applyBorder="1" applyAlignment="1">
      <alignment horizontal="left" vertical="center" wrapText="1" indent="1"/>
    </xf>
    <xf numFmtId="0" fontId="15" fillId="4" borderId="33" xfId="0" applyFont="1" applyFill="1" applyBorder="1" applyAlignment="1">
      <alignment horizontal="left" vertical="center" wrapText="1" indent="1"/>
    </xf>
    <xf numFmtId="0" fontId="42" fillId="10" borderId="12" xfId="0" applyFont="1" applyFill="1" applyBorder="1" applyAlignment="1">
      <alignment horizontal="center" vertical="center" wrapText="1"/>
    </xf>
    <xf numFmtId="0" fontId="39" fillId="3" borderId="0" xfId="13" applyFont="1" applyFill="1" applyBorder="1" applyAlignment="1">
      <alignment horizontal="center" vertical="center"/>
    </xf>
    <xf numFmtId="0" fontId="39" fillId="3" borderId="0" xfId="13" applyFont="1" applyFill="1" applyBorder="1" applyAlignment="1"/>
    <xf numFmtId="0" fontId="34" fillId="3" borderId="0" xfId="0" applyFont="1" applyFill="1" applyBorder="1" applyAlignment="1">
      <alignment wrapText="1"/>
    </xf>
    <xf numFmtId="0" fontId="34" fillId="0" borderId="0" xfId="0" applyFont="1" applyAlignment="1">
      <alignment wrapText="1"/>
    </xf>
    <xf numFmtId="0" fontId="24" fillId="10" borderId="0" xfId="0" applyFont="1" applyFill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43" fillId="3" borderId="1" xfId="0" applyFont="1" applyFill="1" applyBorder="1" applyAlignment="1">
      <alignment horizontal="left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4" fillId="10" borderId="1" xfId="0" applyFont="1" applyFill="1" applyBorder="1" applyAlignment="1">
      <alignment horizontal="center" vertical="center" wrapText="1"/>
    </xf>
    <xf numFmtId="2" fontId="44" fillId="10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45" fillId="3" borderId="1" xfId="0" applyNumberFormat="1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2" fontId="24" fillId="10" borderId="1" xfId="0" applyNumberFormat="1" applyFont="1" applyFill="1" applyBorder="1" applyAlignment="1">
      <alignment horizontal="left" vertical="center" wrapText="1"/>
    </xf>
    <xf numFmtId="0" fontId="24" fillId="10" borderId="22" xfId="0" applyFont="1" applyFill="1" applyBorder="1" applyAlignment="1">
      <alignment horizontal="center" vertical="center" wrapText="1"/>
    </xf>
    <xf numFmtId="164" fontId="22" fillId="3" borderId="23" xfId="0" applyNumberFormat="1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46" fillId="3" borderId="1" xfId="0" applyFont="1" applyFill="1" applyBorder="1" applyAlignment="1">
      <alignment horizontal="left" vertical="center" wrapText="1"/>
    </xf>
    <xf numFmtId="0" fontId="47" fillId="3" borderId="27" xfId="0" applyFont="1" applyFill="1" applyBorder="1" applyAlignment="1">
      <alignment horizontal="left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46" fillId="3" borderId="1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left" vertical="center" wrapText="1"/>
    </xf>
    <xf numFmtId="164" fontId="0" fillId="0" borderId="0" xfId="0" applyNumberFormat="1"/>
    <xf numFmtId="0" fontId="13" fillId="3" borderId="1" xfId="0" applyFont="1" applyFill="1" applyBorder="1" applyAlignment="1">
      <alignment horizontal="left" vertical="center" wrapText="1"/>
    </xf>
    <xf numFmtId="0" fontId="24" fillId="10" borderId="12" xfId="0" applyFont="1" applyFill="1" applyBorder="1" applyAlignment="1">
      <alignment vertical="center" wrapText="1"/>
    </xf>
    <xf numFmtId="0" fontId="44" fillId="10" borderId="35" xfId="0" applyFont="1" applyFill="1" applyBorder="1" applyAlignment="1">
      <alignment horizontal="center" vertical="center" wrapText="1"/>
    </xf>
    <xf numFmtId="0" fontId="24" fillId="10" borderId="25" xfId="0" applyFont="1" applyFill="1" applyBorder="1" applyAlignment="1">
      <alignment vertical="center" wrapText="1"/>
    </xf>
    <xf numFmtId="0" fontId="43" fillId="3" borderId="30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center" wrapText="1"/>
    </xf>
    <xf numFmtId="49" fontId="41" fillId="3" borderId="0" xfId="0" applyNumberFormat="1" applyFont="1" applyFill="1" applyBorder="1" applyAlignment="1">
      <alignment horizontal="left" vertical="center" wrapText="1"/>
    </xf>
    <xf numFmtId="164" fontId="22" fillId="3" borderId="1" xfId="15" applyNumberFormat="1" applyFont="1" applyFill="1" applyBorder="1" applyAlignment="1">
      <alignment horizontal="center" vertical="center" wrapText="1"/>
    </xf>
    <xf numFmtId="9" fontId="18" fillId="8" borderId="10" xfId="0" applyNumberFormat="1" applyFont="1" applyFill="1" applyBorder="1" applyAlignment="1">
      <alignment vertical="center" wrapText="1"/>
    </xf>
    <xf numFmtId="9" fontId="18" fillId="9" borderId="10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50" fillId="3" borderId="1" xfId="0" applyFont="1" applyFill="1" applyBorder="1" applyAlignment="1">
      <alignment vertical="center" wrapText="1"/>
    </xf>
    <xf numFmtId="165" fontId="50" fillId="3" borderId="1" xfId="14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165" fontId="50" fillId="3" borderId="1" xfId="14" applyNumberFormat="1" applyFont="1" applyFill="1" applyBorder="1" applyAlignment="1">
      <alignment vertical="center"/>
    </xf>
    <xf numFmtId="0" fontId="51" fillId="3" borderId="1" xfId="0" applyFont="1" applyFill="1" applyBorder="1" applyAlignment="1">
      <alignment vertical="center" wrapText="1"/>
    </xf>
    <xf numFmtId="165" fontId="51" fillId="3" borderId="1" xfId="14" applyNumberFormat="1" applyFont="1" applyFill="1" applyBorder="1" applyAlignment="1">
      <alignment vertical="center" wrapText="1"/>
    </xf>
    <xf numFmtId="43" fontId="51" fillId="3" borderId="1" xfId="14" applyFont="1" applyFill="1" applyBorder="1" applyAlignment="1">
      <alignment vertical="center" wrapText="1"/>
    </xf>
    <xf numFmtId="4" fontId="0" fillId="3" borderId="0" xfId="0" applyNumberFormat="1" applyFill="1" applyAlignment="1">
      <alignment vertical="center"/>
    </xf>
    <xf numFmtId="0" fontId="51" fillId="12" borderId="1" xfId="0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3" fontId="0" fillId="3" borderId="1" xfId="0" applyNumberFormat="1" applyFill="1" applyBorder="1" applyAlignment="1">
      <alignment vertical="center"/>
    </xf>
    <xf numFmtId="14" fontId="29" fillId="0" borderId="1" xfId="0" applyNumberFormat="1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164" fontId="29" fillId="0" borderId="1" xfId="15" applyNumberFormat="1" applyFont="1" applyBorder="1" applyAlignment="1">
      <alignment horizontal="center" vertical="center" wrapText="1"/>
    </xf>
    <xf numFmtId="3" fontId="41" fillId="0" borderId="1" xfId="0" applyNumberFormat="1" applyFont="1" applyBorder="1" applyAlignment="1">
      <alignment horizontal="center" vertical="center" wrapText="1"/>
    </xf>
    <xf numFmtId="3" fontId="41" fillId="0" borderId="0" xfId="0" applyNumberFormat="1" applyFont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4" fontId="29" fillId="0" borderId="0" xfId="0" applyNumberFormat="1" applyFont="1" applyBorder="1" applyAlignment="1">
      <alignment horizontal="center" vertical="center" wrapText="1"/>
    </xf>
    <xf numFmtId="164" fontId="29" fillId="0" borderId="0" xfId="15" applyNumberFormat="1" applyFont="1" applyBorder="1" applyAlignment="1">
      <alignment horizontal="center" vertical="center" wrapText="1"/>
    </xf>
    <xf numFmtId="14" fontId="56" fillId="0" borderId="13" xfId="0" applyNumberFormat="1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168" fontId="22" fillId="3" borderId="1" xfId="14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65" fontId="0" fillId="3" borderId="0" xfId="0" applyNumberFormat="1" applyFill="1" applyAlignment="1">
      <alignment vertical="center"/>
    </xf>
    <xf numFmtId="167" fontId="22" fillId="3" borderId="1" xfId="14" applyNumberFormat="1" applyFont="1" applyFill="1" applyBorder="1" applyAlignment="1">
      <alignment horizontal="center" vertical="center" wrapText="1"/>
    </xf>
    <xf numFmtId="164" fontId="22" fillId="3" borderId="1" xfId="15" applyNumberFormat="1" applyFont="1" applyFill="1" applyBorder="1" applyAlignment="1">
      <alignment horizontal="center" vertical="center" wrapText="1"/>
    </xf>
    <xf numFmtId="0" fontId="58" fillId="3" borderId="37" xfId="0" applyFont="1" applyFill="1" applyBorder="1" applyAlignment="1">
      <alignment horizontal="left" vertical="center" wrapText="1"/>
    </xf>
    <xf numFmtId="0" fontId="58" fillId="3" borderId="35" xfId="0" applyFont="1" applyFill="1" applyBorder="1" applyAlignment="1">
      <alignment horizontal="center" vertical="center" wrapText="1"/>
    </xf>
    <xf numFmtId="0" fontId="58" fillId="3" borderId="36" xfId="0" applyFont="1" applyFill="1" applyBorder="1" applyAlignment="1">
      <alignment horizontal="center" vertical="center" wrapText="1"/>
    </xf>
    <xf numFmtId="0" fontId="59" fillId="3" borderId="29" xfId="0" applyFont="1" applyFill="1" applyBorder="1" applyAlignment="1">
      <alignment horizontal="left" vertical="center" wrapText="1"/>
    </xf>
    <xf numFmtId="0" fontId="59" fillId="3" borderId="1" xfId="0" applyFont="1" applyFill="1" applyBorder="1" applyAlignment="1">
      <alignment vertical="center" wrapText="1"/>
    </xf>
    <xf numFmtId="0" fontId="59" fillId="3" borderId="1" xfId="0" applyFont="1" applyFill="1" applyBorder="1" applyAlignment="1">
      <alignment horizontal="center" vertical="center" wrapText="1"/>
    </xf>
    <xf numFmtId="9" fontId="59" fillId="3" borderId="1" xfId="0" applyNumberFormat="1" applyFont="1" applyFill="1" applyBorder="1" applyAlignment="1">
      <alignment horizontal="center" vertical="center" wrapText="1"/>
    </xf>
    <xf numFmtId="0" fontId="59" fillId="3" borderId="27" xfId="0" applyFont="1" applyFill="1" applyBorder="1" applyAlignment="1">
      <alignment vertical="center" wrapText="1"/>
    </xf>
    <xf numFmtId="0" fontId="59" fillId="3" borderId="30" xfId="0" applyFont="1" applyFill="1" applyBorder="1" applyAlignment="1">
      <alignment vertical="center" wrapText="1"/>
    </xf>
    <xf numFmtId="0" fontId="59" fillId="3" borderId="30" xfId="0" applyFont="1" applyFill="1" applyBorder="1" applyAlignment="1">
      <alignment horizontal="center" vertical="center" wrapText="1"/>
    </xf>
    <xf numFmtId="0" fontId="59" fillId="3" borderId="19" xfId="0" applyFont="1" applyFill="1" applyBorder="1" applyAlignment="1">
      <alignment vertical="center" wrapText="1"/>
    </xf>
    <xf numFmtId="0" fontId="59" fillId="3" borderId="0" xfId="0" applyFont="1" applyFill="1" applyAlignment="1">
      <alignment vertical="center"/>
    </xf>
    <xf numFmtId="0" fontId="59" fillId="3" borderId="27" xfId="0" applyFont="1" applyFill="1" applyBorder="1" applyAlignment="1">
      <alignment horizontal="left" vertical="center"/>
    </xf>
    <xf numFmtId="9" fontId="59" fillId="3" borderId="1" xfId="0" applyNumberFormat="1" applyFont="1" applyFill="1" applyBorder="1" applyAlignment="1">
      <alignment horizontal="center" vertical="center"/>
    </xf>
    <xf numFmtId="0" fontId="59" fillId="3" borderId="18" xfId="0" applyFont="1" applyFill="1" applyBorder="1" applyAlignment="1">
      <alignment horizontal="left" vertical="center"/>
    </xf>
    <xf numFmtId="9" fontId="59" fillId="3" borderId="30" xfId="0" applyNumberFormat="1" applyFont="1" applyFill="1" applyBorder="1" applyAlignment="1">
      <alignment horizontal="center" vertical="center"/>
    </xf>
    <xf numFmtId="0" fontId="59" fillId="3" borderId="0" xfId="0" applyFont="1" applyFill="1" applyAlignment="1">
      <alignment horizontal="left" vertical="center"/>
    </xf>
    <xf numFmtId="0" fontId="59" fillId="3" borderId="0" xfId="0" applyFont="1" applyFill="1" applyAlignment="1">
      <alignment horizontal="center" vertical="center"/>
    </xf>
    <xf numFmtId="0" fontId="51" fillId="12" borderId="1" xfId="0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vertical="center" wrapText="1"/>
    </xf>
    <xf numFmtId="0" fontId="18" fillId="15" borderId="10" xfId="0" applyFont="1" applyFill="1" applyBorder="1" applyAlignment="1">
      <alignment vertical="center" wrapText="1"/>
    </xf>
    <xf numFmtId="0" fontId="61" fillId="16" borderId="10" xfId="0" applyFont="1" applyFill="1" applyBorder="1" applyAlignment="1">
      <alignment vertical="center" wrapText="1"/>
    </xf>
    <xf numFmtId="0" fontId="61" fillId="14" borderId="10" xfId="0" applyFont="1" applyFill="1" applyBorder="1" applyAlignment="1">
      <alignment vertical="center" wrapText="1"/>
    </xf>
    <xf numFmtId="0" fontId="18" fillId="17" borderId="10" xfId="0" applyFont="1" applyFill="1" applyBorder="1" applyAlignment="1">
      <alignment vertical="center" wrapText="1"/>
    </xf>
    <xf numFmtId="0" fontId="62" fillId="16" borderId="10" xfId="0" applyFont="1" applyFill="1" applyBorder="1" applyAlignment="1">
      <alignment vertical="center" wrapText="1"/>
    </xf>
    <xf numFmtId="0" fontId="62" fillId="14" borderId="10" xfId="0" applyFont="1" applyFill="1" applyBorder="1" applyAlignment="1">
      <alignment vertical="center" wrapText="1"/>
    </xf>
    <xf numFmtId="0" fontId="18" fillId="18" borderId="10" xfId="0" applyFont="1" applyFill="1" applyBorder="1" applyAlignment="1">
      <alignment vertical="center" wrapText="1"/>
    </xf>
    <xf numFmtId="9" fontId="17" fillId="7" borderId="10" xfId="0" applyNumberFormat="1" applyFont="1" applyFill="1" applyBorder="1" applyAlignment="1">
      <alignment horizontal="center" vertical="center" wrapText="1"/>
    </xf>
    <xf numFmtId="9" fontId="18" fillId="8" borderId="10" xfId="0" applyNumberFormat="1" applyFont="1" applyFill="1" applyBorder="1" applyAlignment="1">
      <alignment horizontal="center" vertical="center" wrapText="1"/>
    </xf>
    <xf numFmtId="9" fontId="18" fillId="9" borderId="10" xfId="0" applyNumberFormat="1" applyFont="1" applyFill="1" applyBorder="1" applyAlignment="1">
      <alignment horizontal="center" vertical="center" wrapText="1"/>
    </xf>
    <xf numFmtId="9" fontId="61" fillId="14" borderId="10" xfId="0" applyNumberFormat="1" applyFont="1" applyFill="1" applyBorder="1" applyAlignment="1">
      <alignment horizontal="center" vertical="center" wrapText="1"/>
    </xf>
    <xf numFmtId="9" fontId="18" fillId="14" borderId="10" xfId="0" applyNumberFormat="1" applyFont="1" applyFill="1" applyBorder="1" applyAlignment="1">
      <alignment horizontal="center" vertical="center" wrapText="1"/>
    </xf>
    <xf numFmtId="9" fontId="18" fillId="15" borderId="10" xfId="0" applyNumberFormat="1" applyFont="1" applyFill="1" applyBorder="1" applyAlignment="1">
      <alignment horizontal="center" vertical="center" wrapText="1"/>
    </xf>
    <xf numFmtId="9" fontId="18" fillId="17" borderId="10" xfId="0" applyNumberFormat="1" applyFont="1" applyFill="1" applyBorder="1" applyAlignment="1">
      <alignment horizontal="center" vertical="center" wrapText="1"/>
    </xf>
    <xf numFmtId="9" fontId="18" fillId="18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9" fillId="3" borderId="18" xfId="0" applyFont="1" applyFill="1" applyBorder="1" applyAlignment="1">
      <alignment horizontal="left" vertical="center" wrapText="1"/>
    </xf>
    <xf numFmtId="165" fontId="50" fillId="12" borderId="1" xfId="14" applyNumberFormat="1" applyFont="1" applyFill="1" applyBorder="1" applyAlignment="1">
      <alignment vertical="center" wrapText="1"/>
    </xf>
    <xf numFmtId="165" fontId="50" fillId="12" borderId="1" xfId="14" applyNumberFormat="1" applyFont="1" applyFill="1" applyBorder="1" applyAlignment="1">
      <alignment vertical="center"/>
    </xf>
    <xf numFmtId="169" fontId="0" fillId="3" borderId="0" xfId="14" applyNumberFormat="1" applyFont="1" applyFill="1" applyAlignment="1">
      <alignment vertical="center"/>
    </xf>
    <xf numFmtId="9" fontId="50" fillId="3" borderId="1" xfId="15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67" fillId="3" borderId="30" xfId="0" applyFont="1" applyFill="1" applyBorder="1" applyAlignment="1">
      <alignment vertical="center" wrapText="1"/>
    </xf>
    <xf numFmtId="0" fontId="67" fillId="3" borderId="30" xfId="0" applyFont="1" applyFill="1" applyBorder="1" applyAlignment="1">
      <alignment horizontal="center" vertical="center" wrapText="1"/>
    </xf>
    <xf numFmtId="164" fontId="67" fillId="3" borderId="30" xfId="0" applyNumberFormat="1" applyFont="1" applyFill="1" applyBorder="1" applyAlignment="1">
      <alignment horizontal="center" vertical="center"/>
    </xf>
    <xf numFmtId="0" fontId="67" fillId="3" borderId="19" xfId="0" applyFont="1" applyFill="1" applyBorder="1" applyAlignment="1">
      <alignment vertical="center" wrapText="1"/>
    </xf>
    <xf numFmtId="164" fontId="19" fillId="3" borderId="0" xfId="0" applyNumberFormat="1" applyFont="1" applyFill="1" applyAlignment="1">
      <alignment wrapText="1"/>
    </xf>
    <xf numFmtId="164" fontId="22" fillId="3" borderId="15" xfId="15" applyNumberFormat="1" applyFont="1" applyFill="1" applyBorder="1" applyAlignment="1">
      <alignment horizontal="center" vertical="center" wrapText="1"/>
    </xf>
    <xf numFmtId="0" fontId="68" fillId="3" borderId="1" xfId="0" applyFont="1" applyFill="1" applyBorder="1" applyAlignment="1">
      <alignment vertical="center" wrapText="1"/>
    </xf>
    <xf numFmtId="0" fontId="69" fillId="3" borderId="1" xfId="0" applyFont="1" applyFill="1" applyBorder="1" applyAlignment="1">
      <alignment horizontal="center" vertical="center" wrapText="1"/>
    </xf>
    <xf numFmtId="0" fontId="68" fillId="3" borderId="1" xfId="0" applyFont="1" applyFill="1" applyBorder="1" applyAlignment="1">
      <alignment horizontal="left" vertical="center" wrapText="1"/>
    </xf>
    <xf numFmtId="0" fontId="48" fillId="5" borderId="0" xfId="13" applyFont="1" applyFill="1" applyAlignment="1">
      <alignment horizontal="center" vertical="center"/>
    </xf>
    <xf numFmtId="2" fontId="24" fillId="10" borderId="27" xfId="0" applyNumberFormat="1" applyFont="1" applyFill="1" applyBorder="1" applyAlignment="1">
      <alignment horizontal="left" vertical="center" wrapText="1"/>
    </xf>
    <xf numFmtId="2" fontId="24" fillId="10" borderId="28" xfId="0" applyNumberFormat="1" applyFont="1" applyFill="1" applyBorder="1" applyAlignment="1">
      <alignment horizontal="left" vertical="center" wrapText="1"/>
    </xf>
    <xf numFmtId="2" fontId="24" fillId="10" borderId="29" xfId="0" applyNumberFormat="1" applyFont="1" applyFill="1" applyBorder="1" applyAlignment="1">
      <alignment horizontal="left" vertical="center" wrapText="1"/>
    </xf>
    <xf numFmtId="2" fontId="24" fillId="10" borderId="36" xfId="0" applyNumberFormat="1" applyFont="1" applyFill="1" applyBorder="1" applyAlignment="1">
      <alignment horizontal="left" vertical="center" wrapText="1"/>
    </xf>
    <xf numFmtId="2" fontId="24" fillId="10" borderId="21" xfId="0" applyNumberFormat="1" applyFont="1" applyFill="1" applyBorder="1" applyAlignment="1">
      <alignment horizontal="left" vertical="center" wrapText="1"/>
    </xf>
    <xf numFmtId="2" fontId="24" fillId="10" borderId="37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9" fillId="11" borderId="0" xfId="0" applyFont="1" applyFill="1" applyBorder="1" applyAlignment="1">
      <alignment horizontal="center" wrapText="1"/>
    </xf>
    <xf numFmtId="0" fontId="29" fillId="0" borderId="21" xfId="0" applyFont="1" applyBorder="1" applyAlignment="1">
      <alignment horizontal="center" wrapText="1"/>
    </xf>
    <xf numFmtId="0" fontId="63" fillId="3" borderId="1" xfId="0" applyFont="1" applyFill="1" applyBorder="1" applyAlignment="1">
      <alignment horizontal="left" vertical="center" wrapText="1" indent="3"/>
    </xf>
    <xf numFmtId="0" fontId="63" fillId="3" borderId="1" xfId="0" applyFont="1" applyFill="1" applyBorder="1" applyAlignment="1">
      <alignment horizontal="left" vertical="center" wrapText="1" indent="2"/>
    </xf>
    <xf numFmtId="0" fontId="40" fillId="10" borderId="22" xfId="0" applyFont="1" applyFill="1" applyBorder="1" applyAlignment="1">
      <alignment horizontal="center" vertical="center" wrapText="1"/>
    </xf>
    <xf numFmtId="0" fontId="40" fillId="10" borderId="23" xfId="0" applyFont="1" applyFill="1" applyBorder="1" applyAlignment="1">
      <alignment horizontal="center" vertical="center" wrapText="1"/>
    </xf>
    <xf numFmtId="0" fontId="39" fillId="5" borderId="0" xfId="13" applyFont="1" applyFill="1" applyBorder="1" applyAlignment="1">
      <alignment horizontal="center" vertical="center"/>
    </xf>
    <xf numFmtId="0" fontId="39" fillId="5" borderId="0" xfId="13" applyFont="1" applyFill="1" applyBorder="1" applyAlignment="1"/>
    <xf numFmtId="164" fontId="49" fillId="3" borderId="16" xfId="0" applyNumberFormat="1" applyFont="1" applyFill="1" applyBorder="1" applyAlignment="1">
      <alignment horizontal="center" vertical="center" wrapText="1"/>
    </xf>
    <xf numFmtId="164" fontId="49" fillId="3" borderId="34" xfId="0" applyNumberFormat="1" applyFont="1" applyFill="1" applyBorder="1" applyAlignment="1">
      <alignment horizontal="center" vertical="center" wrapText="1"/>
    </xf>
    <xf numFmtId="164" fontId="49" fillId="3" borderId="17" xfId="0" applyNumberFormat="1" applyFont="1" applyFill="1" applyBorder="1" applyAlignment="1">
      <alignment horizontal="center" vertical="center" wrapText="1"/>
    </xf>
    <xf numFmtId="2" fontId="30" fillId="10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67" fontId="22" fillId="3" borderId="12" xfId="14" applyNumberFormat="1" applyFont="1" applyFill="1" applyBorder="1" applyAlignment="1">
      <alignment horizontal="center" vertical="center" wrapText="1"/>
    </xf>
    <xf numFmtId="167" fontId="22" fillId="3" borderId="25" xfId="14" applyNumberFormat="1" applyFont="1" applyFill="1" applyBorder="1" applyAlignment="1">
      <alignment horizontal="center" vertical="center" wrapText="1"/>
    </xf>
    <xf numFmtId="167" fontId="22" fillId="3" borderId="13" xfId="14" applyNumberFormat="1" applyFont="1" applyFill="1" applyBorder="1" applyAlignment="1">
      <alignment horizontal="center" vertical="center" wrapText="1"/>
    </xf>
    <xf numFmtId="0" fontId="68" fillId="3" borderId="1" xfId="0" applyFont="1" applyFill="1" applyBorder="1" applyAlignment="1">
      <alignment horizontal="left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left" vertical="center" wrapText="1"/>
    </xf>
    <xf numFmtId="0" fontId="37" fillId="5" borderId="0" xfId="13" applyFont="1" applyFill="1" applyBorder="1" applyAlignment="1">
      <alignment horizontal="center" vertical="center"/>
    </xf>
    <xf numFmtId="0" fontId="37" fillId="5" borderId="0" xfId="13" applyFont="1" applyFill="1" applyBorder="1" applyAlignment="1"/>
    <xf numFmtId="49" fontId="41" fillId="3" borderId="0" xfId="0" applyNumberFormat="1" applyFont="1" applyFill="1" applyBorder="1" applyAlignment="1">
      <alignment horizontal="left" vertical="center" wrapText="1"/>
    </xf>
    <xf numFmtId="0" fontId="48" fillId="10" borderId="0" xfId="0" applyFont="1" applyFill="1" applyBorder="1" applyAlignment="1">
      <alignment horizontal="center" vertical="center" wrapText="1"/>
    </xf>
    <xf numFmtId="0" fontId="38" fillId="10" borderId="0" xfId="0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left" vertical="center" wrapText="1"/>
    </xf>
    <xf numFmtId="0" fontId="52" fillId="3" borderId="23" xfId="0" applyFont="1" applyFill="1" applyBorder="1" applyAlignment="1">
      <alignment horizontal="left" vertical="center" wrapText="1"/>
    </xf>
    <xf numFmtId="0" fontId="15" fillId="5" borderId="0" xfId="13" applyFont="1" applyFill="1" applyBorder="1" applyAlignment="1">
      <alignment horizontal="center" vertical="center"/>
    </xf>
    <xf numFmtId="0" fontId="15" fillId="5" borderId="0" xfId="13" applyFont="1" applyFill="1" applyBorder="1" applyAlignment="1"/>
    <xf numFmtId="0" fontId="29" fillId="11" borderId="0" xfId="0" applyFont="1" applyFill="1" applyBorder="1" applyAlignment="1">
      <alignment horizontal="center" vertical="center" wrapText="1"/>
    </xf>
    <xf numFmtId="2" fontId="30" fillId="10" borderId="27" xfId="0" applyNumberFormat="1" applyFont="1" applyFill="1" applyBorder="1" applyAlignment="1">
      <alignment horizontal="left" vertical="center" wrapText="1"/>
    </xf>
    <xf numFmtId="2" fontId="30" fillId="10" borderId="28" xfId="0" applyNumberFormat="1" applyFont="1" applyFill="1" applyBorder="1" applyAlignment="1">
      <alignment horizontal="left" vertical="center" wrapText="1"/>
    </xf>
    <xf numFmtId="2" fontId="30" fillId="10" borderId="29" xfId="0" applyNumberFormat="1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left" vertical="center" wrapText="1"/>
    </xf>
    <xf numFmtId="167" fontId="22" fillId="3" borderId="30" xfId="14" applyNumberFormat="1" applyFont="1" applyFill="1" applyBorder="1" applyAlignment="1">
      <alignment horizontal="center" vertical="center" wrapText="1"/>
    </xf>
    <xf numFmtId="167" fontId="22" fillId="3" borderId="38" xfId="14" applyNumberFormat="1" applyFont="1" applyFill="1" applyBorder="1" applyAlignment="1">
      <alignment horizontal="center" vertical="center" wrapText="1"/>
    </xf>
    <xf numFmtId="164" fontId="22" fillId="3" borderId="30" xfId="15" applyNumberFormat="1" applyFont="1" applyFill="1" applyBorder="1" applyAlignment="1">
      <alignment horizontal="center" vertical="center" wrapText="1"/>
    </xf>
    <xf numFmtId="164" fontId="22" fillId="3" borderId="38" xfId="15" applyNumberFormat="1" applyFont="1" applyFill="1" applyBorder="1" applyAlignment="1">
      <alignment horizontal="center" vertical="center" wrapText="1"/>
    </xf>
    <xf numFmtId="2" fontId="30" fillId="10" borderId="19" xfId="0" applyNumberFormat="1" applyFont="1" applyFill="1" applyBorder="1" applyAlignment="1">
      <alignment horizontal="center" vertical="center" wrapText="1"/>
    </xf>
    <xf numFmtId="2" fontId="30" fillId="10" borderId="26" xfId="0" applyNumberFormat="1" applyFont="1" applyFill="1" applyBorder="1" applyAlignment="1">
      <alignment horizontal="center" vertical="center" wrapText="1"/>
    </xf>
    <xf numFmtId="2" fontId="30" fillId="10" borderId="18" xfId="0" applyNumberFormat="1" applyFont="1" applyFill="1" applyBorder="1" applyAlignment="1">
      <alignment horizontal="center" vertical="center" wrapText="1"/>
    </xf>
    <xf numFmtId="2" fontId="44" fillId="10" borderId="36" xfId="0" applyNumberFormat="1" applyFont="1" applyFill="1" applyBorder="1" applyAlignment="1">
      <alignment horizontal="center" vertical="center" wrapText="1"/>
    </xf>
    <xf numFmtId="2" fontId="44" fillId="10" borderId="40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 wrapText="1"/>
    </xf>
    <xf numFmtId="167" fontId="22" fillId="3" borderId="1" xfId="14" applyNumberFormat="1" applyFont="1" applyFill="1" applyBorder="1" applyAlignment="1">
      <alignment horizontal="center" vertical="center" wrapText="1"/>
    </xf>
    <xf numFmtId="164" fontId="22" fillId="3" borderId="1" xfId="15" applyNumberFormat="1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13" fillId="3" borderId="35" xfId="0" applyFont="1" applyFill="1" applyBorder="1" applyAlignment="1">
      <alignment horizontal="left" vertical="center" wrapText="1"/>
    </xf>
    <xf numFmtId="0" fontId="13" fillId="3" borderId="20" xfId="0" applyFont="1" applyFill="1" applyBorder="1" applyAlignment="1">
      <alignment horizontal="left" vertical="center" wrapText="1"/>
    </xf>
    <xf numFmtId="0" fontId="13" fillId="3" borderId="39" xfId="0" applyFont="1" applyFill="1" applyBorder="1" applyAlignment="1">
      <alignment horizontal="left" vertical="center" wrapText="1"/>
    </xf>
    <xf numFmtId="0" fontId="13" fillId="3" borderId="36" xfId="0" applyFont="1" applyFill="1" applyBorder="1" applyAlignment="1">
      <alignment horizontal="left" vertical="center" wrapText="1"/>
    </xf>
    <xf numFmtId="0" fontId="13" fillId="3" borderId="37" xfId="0" applyFont="1" applyFill="1" applyBorder="1" applyAlignment="1">
      <alignment horizontal="left" vertical="center" wrapText="1"/>
    </xf>
    <xf numFmtId="0" fontId="68" fillId="3" borderId="30" xfId="0" applyFont="1" applyFill="1" applyBorder="1" applyAlignment="1">
      <alignment horizontal="left" vertical="center" wrapText="1"/>
    </xf>
    <xf numFmtId="0" fontId="68" fillId="3" borderId="38" xfId="0" applyFont="1" applyFill="1" applyBorder="1" applyAlignment="1">
      <alignment horizontal="left" vertical="center" wrapText="1"/>
    </xf>
    <xf numFmtId="0" fontId="68" fillId="3" borderId="35" xfId="0" applyFont="1" applyFill="1" applyBorder="1" applyAlignment="1">
      <alignment horizontal="left" vertical="center" wrapText="1"/>
    </xf>
    <xf numFmtId="0" fontId="68" fillId="3" borderId="19" xfId="0" applyFont="1" applyFill="1" applyBorder="1" applyAlignment="1">
      <alignment horizontal="left" vertical="center" wrapText="1"/>
    </xf>
    <xf numFmtId="0" fontId="68" fillId="3" borderId="18" xfId="0" applyFont="1" applyFill="1" applyBorder="1" applyAlignment="1">
      <alignment horizontal="left" vertical="center" wrapText="1"/>
    </xf>
    <xf numFmtId="0" fontId="68" fillId="3" borderId="20" xfId="0" applyFont="1" applyFill="1" applyBorder="1" applyAlignment="1">
      <alignment horizontal="left" vertical="center" wrapText="1"/>
    </xf>
    <xf numFmtId="0" fontId="68" fillId="3" borderId="39" xfId="0" applyFont="1" applyFill="1" applyBorder="1" applyAlignment="1">
      <alignment horizontal="left" vertical="center" wrapText="1"/>
    </xf>
    <xf numFmtId="0" fontId="68" fillId="3" borderId="36" xfId="0" applyFont="1" applyFill="1" applyBorder="1" applyAlignment="1">
      <alignment horizontal="left" vertical="center" wrapText="1"/>
    </xf>
    <xf numFmtId="0" fontId="68" fillId="3" borderId="37" xfId="0" applyFont="1" applyFill="1" applyBorder="1" applyAlignment="1">
      <alignment horizontal="left" vertical="center" wrapText="1"/>
    </xf>
    <xf numFmtId="0" fontId="13" fillId="3" borderId="38" xfId="0" applyFont="1" applyFill="1" applyBorder="1" applyAlignment="1">
      <alignment horizontal="left" vertical="center" wrapText="1"/>
    </xf>
    <xf numFmtId="0" fontId="60" fillId="3" borderId="0" xfId="0" applyFont="1" applyFill="1" applyAlignment="1">
      <alignment horizontal="center" vertical="center"/>
    </xf>
    <xf numFmtId="0" fontId="13" fillId="3" borderId="27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left" vertical="center" wrapText="1"/>
    </xf>
    <xf numFmtId="0" fontId="47" fillId="3" borderId="27" xfId="0" applyFont="1" applyFill="1" applyBorder="1" applyAlignment="1">
      <alignment horizontal="left" vertical="center" wrapText="1"/>
    </xf>
    <xf numFmtId="0" fontId="47" fillId="3" borderId="28" xfId="0" applyFont="1" applyFill="1" applyBorder="1" applyAlignment="1">
      <alignment horizontal="left" vertical="center" wrapText="1"/>
    </xf>
    <xf numFmtId="0" fontId="47" fillId="3" borderId="29" xfId="0" applyFont="1" applyFill="1" applyBorder="1" applyAlignment="1">
      <alignment horizontal="left" vertical="center" wrapText="1"/>
    </xf>
    <xf numFmtId="0" fontId="51" fillId="12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24" fillId="10" borderId="22" xfId="0" applyFont="1" applyFill="1" applyBorder="1" applyAlignment="1">
      <alignment horizontal="center" vertical="center" wrapText="1"/>
    </xf>
    <xf numFmtId="0" fontId="24" fillId="10" borderId="23" xfId="0" applyFont="1" applyFill="1" applyBorder="1" applyAlignment="1">
      <alignment horizontal="center" vertical="center" wrapText="1"/>
    </xf>
    <xf numFmtId="164" fontId="22" fillId="3" borderId="16" xfId="0" applyNumberFormat="1" applyFont="1" applyFill="1" applyBorder="1" applyAlignment="1">
      <alignment horizontal="center" vertical="center" wrapText="1"/>
    </xf>
    <xf numFmtId="164" fontId="22" fillId="3" borderId="17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5" fillId="5" borderId="11" xfId="13" applyFont="1" applyFill="1" applyBorder="1" applyAlignment="1">
      <alignment horizontal="center" vertical="center"/>
    </xf>
    <xf numFmtId="0" fontId="15" fillId="5" borderId="11" xfId="13" applyFont="1" applyFill="1" applyBorder="1" applyAlignment="1"/>
    <xf numFmtId="167" fontId="22" fillId="3" borderId="14" xfId="14" applyNumberFormat="1" applyFont="1" applyFill="1" applyBorder="1" applyAlignment="1">
      <alignment horizontal="center" vertical="center" wrapText="1"/>
    </xf>
    <xf numFmtId="167" fontId="22" fillId="3" borderId="15" xfId="14" applyNumberFormat="1" applyFont="1" applyFill="1" applyBorder="1" applyAlignment="1">
      <alignment horizontal="center" vertical="center" wrapText="1"/>
    </xf>
    <xf numFmtId="167" fontId="22" fillId="3" borderId="22" xfId="14" applyNumberFormat="1" applyFont="1" applyFill="1" applyBorder="1" applyAlignment="1">
      <alignment horizontal="center" vertical="center" wrapText="1"/>
    </xf>
    <xf numFmtId="167" fontId="22" fillId="3" borderId="23" xfId="14" applyNumberFormat="1" applyFont="1" applyFill="1" applyBorder="1" applyAlignment="1">
      <alignment horizontal="center" vertical="center" wrapText="1"/>
    </xf>
    <xf numFmtId="167" fontId="22" fillId="3" borderId="16" xfId="14" applyNumberFormat="1" applyFont="1" applyFill="1" applyBorder="1" applyAlignment="1">
      <alignment horizontal="center" vertical="center" wrapText="1"/>
    </xf>
    <xf numFmtId="167" fontId="22" fillId="3" borderId="17" xfId="14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15" fillId="5" borderId="0" xfId="13" applyFont="1" applyFill="1" applyAlignment="1">
      <alignment horizontal="center" vertical="center"/>
    </xf>
    <xf numFmtId="0" fontId="15" fillId="5" borderId="0" xfId="13" applyFont="1" applyFill="1" applyAlignment="1"/>
    <xf numFmtId="0" fontId="14" fillId="4" borderId="0" xfId="0" applyFont="1" applyFill="1" applyBorder="1" applyAlignment="1">
      <alignment horizontal="center" vertical="center" wrapText="1"/>
    </xf>
    <xf numFmtId="164" fontId="22" fillId="3" borderId="14" xfId="0" applyNumberFormat="1" applyFont="1" applyFill="1" applyBorder="1" applyAlignment="1">
      <alignment horizontal="center" vertical="center" wrapText="1"/>
    </xf>
    <xf numFmtId="164" fontId="22" fillId="3" borderId="15" xfId="0" applyNumberFormat="1" applyFont="1" applyFill="1" applyBorder="1" applyAlignment="1">
      <alignment horizontal="center" vertical="center" wrapText="1"/>
    </xf>
    <xf numFmtId="164" fontId="22" fillId="3" borderId="22" xfId="0" applyNumberFormat="1" applyFont="1" applyFill="1" applyBorder="1" applyAlignment="1">
      <alignment horizontal="center" vertical="center" wrapText="1"/>
    </xf>
    <xf numFmtId="164" fontId="22" fillId="3" borderId="23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39" fillId="10" borderId="0" xfId="0" applyFont="1" applyFill="1" applyBorder="1" applyAlignment="1">
      <alignment horizontal="center" vertical="center"/>
    </xf>
  </cellXfs>
  <cellStyles count="16">
    <cellStyle name="Hipervínculo" xfId="1" builtinId="8" hidden="1"/>
    <cellStyle name="Hipervínculo" xfId="3" builtinId="8" hidden="1"/>
    <cellStyle name="Hipervínculo" xfId="1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Millares" xfId="14" builtinId="3"/>
    <cellStyle name="Normal" xfId="0" builtinId="0"/>
    <cellStyle name="Normal 2" xfId="12"/>
    <cellStyle name="Porcentaje" xfId="15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ndar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ndara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ndar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ndar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ndar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63636"/>
        <name val="Candar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mruColors>
      <color rgb="FFFFE70E"/>
      <color rgb="FF00BD32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</a:rPr>
              <a:t>Ejecución de actividades según Subcomponente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6637238509984513"/>
          <c:y val="0.1566929025229003"/>
          <c:w val="0.50170039164899638"/>
          <c:h val="0.625133251775851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Tecnica!$C$2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8506621851080028E-2"/>
                  <c:y val="2.7261409006997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F3-4B85-9683-7923380A6ACA}"/>
                </c:ext>
              </c:extLst>
            </c:dLbl>
            <c:dLbl>
              <c:idx val="1"/>
              <c:layout>
                <c:manualLayout>
                  <c:x val="6.0319703929994875E-2"/>
                  <c:y val="-1.0918093451572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F3-4B85-9683-7923380A6ACA}"/>
                </c:ext>
              </c:extLst>
            </c:dLbl>
            <c:dLbl>
              <c:idx val="2"/>
              <c:layout>
                <c:manualLayout>
                  <c:x val="6.4341017525327865E-2"/>
                  <c:y val="-8.18857008867942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F3-4B85-9683-7923380A6ACA}"/>
                </c:ext>
              </c:extLst>
            </c:dLbl>
            <c:dLbl>
              <c:idx val="3"/>
              <c:layout>
                <c:manualLayout>
                  <c:x val="9.8501083201592676E-2"/>
                  <c:y val="2.7227063924784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3-4B85-9683-7923380A6A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Tecnica!$C$3:$C$6</c:f>
              <c:numCache>
                <c:formatCode>0.0%</c:formatCode>
                <c:ptCount val="4"/>
                <c:pt idx="0">
                  <c:v>0.1</c:v>
                </c:pt>
                <c:pt idx="1">
                  <c:v>0.02</c:v>
                </c:pt>
                <c:pt idx="2">
                  <c:v>0.09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D-4CED-95B5-8B622B91E7C2}"/>
            </c:ext>
          </c:extLst>
        </c:ser>
        <c:ser>
          <c:idx val="1"/>
          <c:order val="1"/>
          <c:tx>
            <c:strRef>
              <c:f>Tecnica!$D$2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Tecnica!$D$3:$D$6</c:f>
              <c:numCache>
                <c:formatCode>0.00%</c:formatCode>
                <c:ptCount val="4"/>
                <c:pt idx="0" formatCode="0.0%">
                  <c:v>0.9</c:v>
                </c:pt>
                <c:pt idx="1">
                  <c:v>0.98</c:v>
                </c:pt>
                <c:pt idx="2">
                  <c:v>0.91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D-4CED-95B5-8B622B91E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7567"/>
        <c:axId val="522938815"/>
      </c:barChart>
      <c:catAx>
        <c:axId val="52293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522938815"/>
        <c:crosses val="autoZero"/>
        <c:auto val="1"/>
        <c:lblAlgn val="ctr"/>
        <c:lblOffset val="100"/>
        <c:noMultiLvlLbl val="0"/>
      </c:catAx>
      <c:valAx>
        <c:axId val="522938815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2293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723562839143368E-2"/>
          <c:y val="0.88864145251691518"/>
          <c:w val="0.79020228730399111"/>
          <c:h val="7.1254457294444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400" b="1">
                <a:solidFill>
                  <a:sysClr val="windowText" lastClr="000000"/>
                </a:solidFill>
              </a:rPr>
              <a:t>Ejecución de actividades según Subcomponente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6637238509984513"/>
          <c:y val="0.1566929025229003"/>
          <c:w val="0.50170039164899638"/>
          <c:h val="0.625133251775851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Tecnica!$C$2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Tecnica!$C$3:$C$6</c:f>
              <c:numCache>
                <c:formatCode>0.0%</c:formatCode>
                <c:ptCount val="4"/>
                <c:pt idx="0">
                  <c:v>0.1</c:v>
                </c:pt>
                <c:pt idx="1">
                  <c:v>0.02</c:v>
                </c:pt>
                <c:pt idx="2">
                  <c:v>0.09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F-4FAC-BC9E-A6083A2E29D3}"/>
            </c:ext>
          </c:extLst>
        </c:ser>
        <c:ser>
          <c:idx val="1"/>
          <c:order val="1"/>
          <c:tx>
            <c:strRef>
              <c:f>Tecnica!$D$2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Tecnica!$D$3:$D$6</c:f>
              <c:numCache>
                <c:formatCode>0.00%</c:formatCode>
                <c:ptCount val="4"/>
                <c:pt idx="0" formatCode="0.0%">
                  <c:v>0.9</c:v>
                </c:pt>
                <c:pt idx="1">
                  <c:v>0.98</c:v>
                </c:pt>
                <c:pt idx="2">
                  <c:v>0.91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8F-4FAC-BC9E-A6083A2E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7567"/>
        <c:axId val="522938815"/>
      </c:barChart>
      <c:catAx>
        <c:axId val="52293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522938815"/>
        <c:crosses val="autoZero"/>
        <c:auto val="1"/>
        <c:lblAlgn val="ctr"/>
        <c:lblOffset val="100"/>
        <c:noMultiLvlLbl val="0"/>
      </c:catAx>
      <c:valAx>
        <c:axId val="5229388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52293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Ejecución de actividades según Productos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7006302700231017"/>
          <c:y val="7.7812590910762841E-2"/>
          <c:w val="0.47290086299560824"/>
          <c:h val="0.845779118531951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Tecnica!$C$9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Tecnica!$C$10:$C$23</c:f>
              <c:numCache>
                <c:formatCode>0.0%</c:formatCode>
                <c:ptCount val="14"/>
                <c:pt idx="0">
                  <c:v>0.1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0.05</c:v>
                </c:pt>
                <c:pt idx="8">
                  <c:v>0.18</c:v>
                </c:pt>
                <c:pt idx="9">
                  <c:v>0</c:v>
                </c:pt>
                <c:pt idx="10">
                  <c:v>0.03</c:v>
                </c:pt>
                <c:pt idx="11">
                  <c:v>0.06</c:v>
                </c:pt>
                <c:pt idx="12">
                  <c:v>0.03</c:v>
                </c:pt>
                <c:pt idx="1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E-47C2-9399-4AEF66D300BE}"/>
            </c:ext>
          </c:extLst>
        </c:ser>
        <c:ser>
          <c:idx val="1"/>
          <c:order val="1"/>
          <c:tx>
            <c:strRef>
              <c:f>Tecnica!$D$9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Tecnica!$D$10:$D$23</c:f>
              <c:numCache>
                <c:formatCode>0.0%</c:formatCode>
                <c:ptCount val="14"/>
                <c:pt idx="0">
                  <c:v>0.9</c:v>
                </c:pt>
                <c:pt idx="1">
                  <c:v>1</c:v>
                </c:pt>
                <c:pt idx="2">
                  <c:v>0.97</c:v>
                </c:pt>
                <c:pt idx="3">
                  <c:v>1</c:v>
                </c:pt>
                <c:pt idx="4">
                  <c:v>1</c:v>
                </c:pt>
                <c:pt idx="5">
                  <c:v>0.96</c:v>
                </c:pt>
                <c:pt idx="6">
                  <c:v>1</c:v>
                </c:pt>
                <c:pt idx="7">
                  <c:v>0.95</c:v>
                </c:pt>
                <c:pt idx="8">
                  <c:v>0.82000000000000006</c:v>
                </c:pt>
                <c:pt idx="9">
                  <c:v>1</c:v>
                </c:pt>
                <c:pt idx="10">
                  <c:v>0.97</c:v>
                </c:pt>
                <c:pt idx="11">
                  <c:v>0.94</c:v>
                </c:pt>
                <c:pt idx="12">
                  <c:v>0.97</c:v>
                </c:pt>
                <c:pt idx="1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E-47C2-9399-4AEF66D30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0495"/>
        <c:axId val="522940479"/>
      </c:barChart>
      <c:catAx>
        <c:axId val="522930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522940479"/>
        <c:crosses val="autoZero"/>
        <c:auto val="1"/>
        <c:lblAlgn val="ctr"/>
        <c:lblOffset val="100"/>
        <c:noMultiLvlLbl val="0"/>
      </c:catAx>
      <c:valAx>
        <c:axId val="52294047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22930495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2237961158397"/>
          <c:y val="0.93660300883644787"/>
          <c:w val="0.50852291739859246"/>
          <c:h val="5.3252002071276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800" b="1"/>
              <a:t>Ejecución</a:t>
            </a:r>
            <a:r>
              <a:rPr lang="es-ES" sz="1800" b="1" baseline="0"/>
              <a:t> Financiera Vs. Valor pendiente del Proyecto (US$)</a:t>
            </a:r>
          </a:p>
          <a:p>
            <a:pPr>
              <a:defRPr sz="1800" b="1"/>
            </a:pPr>
            <a:endParaRPr lang="es-ES" sz="1800" b="1" baseline="0"/>
          </a:p>
          <a:p>
            <a:pPr>
              <a:defRPr sz="1800" b="1"/>
            </a:pPr>
            <a:r>
              <a:rPr lang="es-ES" sz="1800" b="1" baseline="0"/>
              <a:t>Presupuesto total (US$) = </a:t>
            </a:r>
            <a:endParaRPr lang="es-E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1624135938962926E-2"/>
          <c:y val="0.37536313609439081"/>
          <c:w val="0.93675172812207419"/>
          <c:h val="0.4285040950429088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Financiera!$B$20</c:f>
              <c:strCache>
                <c:ptCount val="1"/>
                <c:pt idx="0">
                  <c:v>Ejecución financiera acumulada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293949992522063E-2"/>
                  <c:y val="-9.38064756993868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6E-417F-891B-8611F6B46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Financiera!$C$20</c:f>
              <c:numCache>
                <c:formatCode>#,##0</c:formatCode>
                <c:ptCount val="1"/>
                <c:pt idx="0">
                  <c:v>126885.47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E-417F-891B-8611F6B466ED}"/>
            </c:ext>
          </c:extLst>
        </c:ser>
        <c:ser>
          <c:idx val="1"/>
          <c:order val="1"/>
          <c:tx>
            <c:strRef>
              <c:f>Financiera!$B$21</c:f>
              <c:strCache>
                <c:ptCount val="1"/>
                <c:pt idx="0">
                  <c:v>Presupuesto pendiente de ejecución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6161535725448171"/>
                  <c:y val="2.1298203554857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23784006317025"/>
                      <c:h val="0.293892343516423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16E-417F-891B-8611F6B46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Financiera!$C$21</c:f>
              <c:numCache>
                <c:formatCode>#,##0</c:formatCode>
                <c:ptCount val="1"/>
                <c:pt idx="0">
                  <c:v>11803114.529999999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6E-417F-891B-8611F6B46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0840671"/>
        <c:axId val="590824031"/>
      </c:barChart>
      <c:catAx>
        <c:axId val="5908406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0824031"/>
        <c:crosses val="autoZero"/>
        <c:auto val="1"/>
        <c:lblAlgn val="ctr"/>
        <c:lblOffset val="100"/>
        <c:noMultiLvlLbl val="0"/>
      </c:catAx>
      <c:valAx>
        <c:axId val="590824031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9084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</a:rPr>
              <a:t>Ejecución de actividades según Productos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7006302700231017"/>
          <c:y val="6.2820120453090614E-2"/>
          <c:w val="0.51670153361155691"/>
          <c:h val="0.860771526629447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Tecnica!$C$9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382591541893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E6-4506-B232-636EB92C1E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E6-4506-B232-636EB92C1E63}"/>
                </c:ext>
              </c:extLst>
            </c:dLbl>
            <c:dLbl>
              <c:idx val="2"/>
              <c:layout>
                <c:manualLayout>
                  <c:x val="4.55859250764244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E6-4506-B232-636EB92C1E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E6-4506-B232-636EB92C1E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E6-4506-B232-636EB92C1E63}"/>
                </c:ext>
              </c:extLst>
            </c:dLbl>
            <c:dLbl>
              <c:idx val="5"/>
              <c:layout>
                <c:manualLayout>
                  <c:x val="4.6785554683698674E-2"/>
                  <c:y val="-2.4987410378570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E6-4506-B232-636EB92C1E6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E6-4506-B232-636EB92C1E63}"/>
                </c:ext>
              </c:extLst>
            </c:dLbl>
            <c:dLbl>
              <c:idx val="7"/>
              <c:layout>
                <c:manualLayout>
                  <c:x val="4.5585925076424436E-2"/>
                  <c:y val="1.2493705189285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E6-4506-B232-636EB92C1E63}"/>
                </c:ext>
              </c:extLst>
            </c:dLbl>
            <c:dLbl>
              <c:idx val="8"/>
              <c:layout>
                <c:manualLayout>
                  <c:x val="7.9175554080105515E-2"/>
                  <c:y val="1.2493705189285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E6-4506-B232-636EB92C1E6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E6-4506-B232-636EB92C1E63}"/>
                </c:ext>
              </c:extLst>
            </c:dLbl>
            <c:dLbl>
              <c:idx val="10"/>
              <c:layout>
                <c:manualLayout>
                  <c:x val="4.1987036254601366E-2"/>
                  <c:y val="1.2493705189284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E6-4506-B232-636EB92C1E63}"/>
                </c:ext>
              </c:extLst>
            </c:dLbl>
            <c:dLbl>
              <c:idx val="11"/>
              <c:layout>
                <c:manualLayout>
                  <c:x val="4.9865988236366995E-2"/>
                  <c:y val="2.4545120017782447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E6-4506-B232-636EB92C1E63}"/>
                </c:ext>
              </c:extLst>
            </c:dLbl>
            <c:dLbl>
              <c:idx val="12"/>
              <c:layout>
                <c:manualLayout>
                  <c:x val="3.838814743277847E-2"/>
                  <c:y val="1.2493705189285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6-4506-B232-636EB92C1E63}"/>
                </c:ext>
              </c:extLst>
            </c:dLbl>
            <c:dLbl>
              <c:idx val="13"/>
              <c:layout>
                <c:manualLayout>
                  <c:x val="8.1556571479851264E-2"/>
                  <c:y val="-2.4987410378570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E6-4506-B232-636EB92C1E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Tecnica!$C$10:$C$23</c:f>
              <c:numCache>
                <c:formatCode>0.0%</c:formatCode>
                <c:ptCount val="14"/>
                <c:pt idx="0">
                  <c:v>0.1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0.05</c:v>
                </c:pt>
                <c:pt idx="8">
                  <c:v>0.18</c:v>
                </c:pt>
                <c:pt idx="9">
                  <c:v>0</c:v>
                </c:pt>
                <c:pt idx="10">
                  <c:v>0.03</c:v>
                </c:pt>
                <c:pt idx="11">
                  <c:v>0.06</c:v>
                </c:pt>
                <c:pt idx="12">
                  <c:v>0.03</c:v>
                </c:pt>
                <c:pt idx="1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9-4283-BDC3-3D73138BF04A}"/>
            </c:ext>
          </c:extLst>
        </c:ser>
        <c:ser>
          <c:idx val="1"/>
          <c:order val="1"/>
          <c:tx>
            <c:strRef>
              <c:f>Tecnica!$D$9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Tecnica!$D$10:$D$23</c:f>
              <c:numCache>
                <c:formatCode>0.0%</c:formatCode>
                <c:ptCount val="14"/>
                <c:pt idx="0">
                  <c:v>0.9</c:v>
                </c:pt>
                <c:pt idx="1">
                  <c:v>1</c:v>
                </c:pt>
                <c:pt idx="2">
                  <c:v>0.97</c:v>
                </c:pt>
                <c:pt idx="3">
                  <c:v>1</c:v>
                </c:pt>
                <c:pt idx="4">
                  <c:v>1</c:v>
                </c:pt>
                <c:pt idx="5">
                  <c:v>0.96</c:v>
                </c:pt>
                <c:pt idx="6">
                  <c:v>1</c:v>
                </c:pt>
                <c:pt idx="7">
                  <c:v>0.95</c:v>
                </c:pt>
                <c:pt idx="8">
                  <c:v>0.82000000000000006</c:v>
                </c:pt>
                <c:pt idx="9">
                  <c:v>1</c:v>
                </c:pt>
                <c:pt idx="10">
                  <c:v>0.97</c:v>
                </c:pt>
                <c:pt idx="11">
                  <c:v>0.94</c:v>
                </c:pt>
                <c:pt idx="12">
                  <c:v>0.97</c:v>
                </c:pt>
                <c:pt idx="1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9-4283-BDC3-3D73138BF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0495"/>
        <c:axId val="522940479"/>
      </c:barChart>
      <c:dateAx>
        <c:axId val="52293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522940479"/>
        <c:crosses val="autoZero"/>
        <c:auto val="0"/>
        <c:lblOffset val="100"/>
        <c:baseTimeUnit val="days"/>
        <c:majorUnit val="1"/>
      </c:dateAx>
      <c:valAx>
        <c:axId val="522940479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22930495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533962138526275E-2"/>
          <c:y val="0.94160048692002518"/>
          <c:w val="0.84629523351865066"/>
          <c:h val="4.8254526090643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de Project Monitoreo DR1150 - marzo 2024.xlsx]TDActividades!TablaDinámica1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Estatus de la ejecución de actividades</a:t>
            </a:r>
            <a:endParaRPr lang="es-ES" sz="18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8.9458668733098226E-2"/>
          <c:y val="4.375347838449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0228543307086614"/>
              <c:y val="-0.15788167104111986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5.5807305336832896E-2"/>
              <c:y val="-0.1111111111111111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9.9583114610673665E-2"/>
              <c:y val="-4.6328740157480314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8.6410761154855645E-2"/>
              <c:y val="-0.14951516477107027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0.36521128608923886"/>
              <c:y val="0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4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5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5.5807305336832896E-2"/>
              <c:y val="-0.11111111111111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9583114610673665E-2"/>
              <c:y val="-4.632874015748031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0228543307086614"/>
              <c:y val="-0.1578816710411198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6410761154855645E-2"/>
              <c:y val="-0.1495151647710702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6521128608923886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7229706007938891"/>
              <c:y val="-0.14244321227631865"/>
            </c:manualLayout>
          </c:layout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fld id="{555CC5C5-3706-4D9A-9AE6-E087B74883D2}" type="CATEGORYNAME">
                  <a:rPr lang="en-US"/>
                  <a:pPr>
                    <a:defRPr sz="1600" b="1">
                      <a:solidFill>
                        <a:schemeClr val="bg1"/>
                      </a:solidFill>
                    </a:defRPr>
                  </a:pPr>
                  <a:t>[NOMBRE DE CATEGORÍA]</a:t>
                </a:fld>
                <a:r>
                  <a:rPr lang="en-US" baseline="0"/>
                  <a:t>; </a:t>
                </a:r>
                <a:fld id="{8D6096D8-74F0-4BAE-A419-48B3AA28455F}" type="VALUE">
                  <a:rPr lang="en-US" baseline="0"/>
                  <a:pPr>
                    <a:defRPr sz="1600" b="1">
                      <a:solidFill>
                        <a:schemeClr val="bg1"/>
                      </a:solidFill>
                    </a:defRPr>
                  </a:pPr>
                  <a:t>[VALOR]</a:t>
                </a:fld>
                <a:r>
                  <a:rPr lang="en-US" baseline="0"/>
                  <a:t> </a:t>
                </a:r>
              </a:p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 baseline="0"/>
              </a:p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r>
                  <a:rPr lang="en-US" baseline="0"/>
                  <a:t>(</a:t>
                </a:r>
                <a:fld id="{430A7F2E-768E-42EB-BE1A-7CA2CF5A6300}" type="PERCENTAGE">
                  <a:rPr lang="en-US" baseline="0"/>
                  <a:pPr>
                    <a:defRPr sz="1600" b="1">
                      <a:solidFill>
                        <a:schemeClr val="bg1"/>
                      </a:solidFill>
                    </a:defRPr>
                  </a:pPr>
                  <a:t>[PORCENTAJE]</a:t>
                </a:fld>
                <a:r>
                  <a:rPr lang="en-US" baseline="0"/>
                  <a:t>)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855602296269353"/>
                  <c:h val="0.24594423312619937"/>
                </c:manualLayout>
              </c15:layout>
              <c15:dlblFieldTable/>
              <c15:showDataLabelsRange val="0"/>
            </c:ext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6198029509907806E-2"/>
              <c:y val="0.21144567439759943"/>
            </c:manualLayout>
          </c:layout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fld id="{37D53CE0-0A87-43A4-84F3-A95D0B290AC1}" type="CATEGORYNAME">
                  <a:rPr lang="en-US"/>
                  <a:pPr>
                    <a:defRPr sz="1600" b="1">
                      <a:solidFill>
                        <a:schemeClr val="bg1"/>
                      </a:solidFill>
                    </a:defRPr>
                  </a:pPr>
                  <a:t>[NOMBRE DE CATEGORÍA]</a:t>
                </a:fld>
                <a:r>
                  <a:rPr lang="en-US" baseline="0"/>
                  <a:t>; </a:t>
                </a:r>
                <a:fld id="{EC866D1C-1A2E-49D7-BE1B-0FC44D955E73}" type="VALUE">
                  <a:rPr lang="en-US" baseline="0"/>
                  <a:pPr>
                    <a:defRPr sz="1600" b="1">
                      <a:solidFill>
                        <a:schemeClr val="bg1"/>
                      </a:solidFill>
                    </a:defRPr>
                  </a:pPr>
                  <a:t>[VALOR]</a:t>
                </a:fld>
                <a:r>
                  <a:rPr lang="en-US" baseline="0"/>
                  <a:t> </a:t>
                </a:r>
              </a:p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 baseline="0"/>
              </a:p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r>
                  <a:rPr lang="en-US" baseline="0"/>
                  <a:t>(</a:t>
                </a:r>
                <a:fld id="{EBAABCC4-DF0E-4EB4-A0D8-FC216FDEF944}" type="PERCENTAGE">
                  <a:rPr lang="en-US" baseline="0"/>
                  <a:pPr>
                    <a:defRPr sz="1600" b="1">
                      <a:solidFill>
                        <a:schemeClr val="bg1"/>
                      </a:solidFill>
                    </a:defRPr>
                  </a:pPr>
                  <a:t>[PORCENTAJE]</a:t>
                </a:fld>
                <a:r>
                  <a:rPr lang="en-US" baseline="0"/>
                  <a:t>)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3112188256132082"/>
                  <c:h val="0.20769237878821098"/>
                </c:manualLayout>
              </c15:layout>
              <c15:dlblFieldTable/>
              <c15:showDataLabelsRange val="0"/>
            </c:ext>
          </c:extLst>
        </c:dLbl>
      </c:pivotFmt>
      <c:pivotFmt>
        <c:idx val="21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0833805133395537"/>
              <c:y val="-0.12911228637441019"/>
            </c:manualLayout>
          </c:layout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fld id="{D10AAA4A-9C54-418B-A6D1-F6C0A18C85D7}" type="CATEGORYNAME">
                  <a:rPr lang="en-US"/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t>[NOMBRE DE CATEGORÍA]</a:t>
                </a:fld>
                <a:r>
                  <a:rPr lang="en-US" baseline="0"/>
                  <a:t>; </a:t>
                </a:r>
                <a:fld id="{8B1F42CD-C380-44D7-BD89-E25F7D82BCA0}" type="VALUE">
                  <a:rPr lang="en-US" baseline="0"/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t>[VALOR]</a:t>
                </a:fld>
                <a:r>
                  <a:rPr lang="en-US" baseline="0"/>
                  <a:t> </a:t>
                </a:r>
              </a:p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 baseline="0"/>
              </a:p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n-US" baseline="0"/>
                  <a:t>(</a:t>
                </a:r>
                <a:fld id="{F4B8CD3F-AE2D-415D-8EE8-E7253D680855}" type="PERCENTAGE">
                  <a:rPr lang="en-US" baseline="0"/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t>[PORCENTAJE]</a:t>
                </a:fld>
                <a:r>
                  <a:rPr lang="en-US" baseline="0"/>
                  <a:t>)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9845903246722443"/>
                  <c:h val="0.21920015686823155"/>
                </c:manualLayout>
              </c15:layout>
              <c15:dlblFieldTable/>
              <c15:showDataLabelsRange val="0"/>
            </c:ext>
          </c:extLst>
        </c:dLbl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5106352695586168E-2"/>
              <c:y val="2.4252148330393263E-2"/>
            </c:manualLayout>
          </c:layout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fld id="{54E63B1D-71C1-43AA-9066-BFC44E4AFCBB}" type="CATEGORYNAME">
                  <a:rPr lang="en-US">
                    <a:solidFill>
                      <a:schemeClr val="tx1"/>
                    </a:solidFill>
                  </a:rPr>
                  <a:pPr>
                    <a:defRPr sz="1600" b="1"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tx1"/>
                    </a:solidFill>
                  </a:rPr>
                  <a:t>; </a:t>
                </a:r>
                <a:fld id="{F2E78467-3CD4-431D-AF6A-5F5601A56428}" type="VALUE">
                  <a:rPr lang="en-US" baseline="0">
                    <a:solidFill>
                      <a:schemeClr val="tx1"/>
                    </a:solidFill>
                  </a:rPr>
                  <a:pPr>
                    <a:defRPr sz="1600" b="1">
                      <a:solidFill>
                        <a:schemeClr val="tx1"/>
                      </a:solidFill>
                    </a:defRPr>
                  </a:pPr>
                  <a:t>[VALOR]</a:t>
                </a:fld>
                <a:r>
                  <a:rPr lang="en-US" baseline="0">
                    <a:solidFill>
                      <a:schemeClr val="tx1"/>
                    </a:solidFill>
                  </a:rPr>
                  <a:t> </a:t>
                </a:r>
              </a:p>
              <a:p>
                <a:pPr>
                  <a:defRPr sz="1600" b="1">
                    <a:solidFill>
                      <a:schemeClr val="tx1"/>
                    </a:solidFill>
                  </a:defRPr>
                </a:pPr>
                <a:endParaRPr lang="en-US" baseline="0">
                  <a:solidFill>
                    <a:schemeClr val="tx1"/>
                  </a:solidFill>
                </a:endParaRPr>
              </a:p>
              <a:p>
                <a:pPr>
                  <a:defRPr sz="1600" b="1">
                    <a:solidFill>
                      <a:schemeClr val="tx1"/>
                    </a:solidFill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(</a:t>
                </a:r>
                <a:fld id="{C84FCA38-5E50-487B-82D5-AF8510B3F780}" type="PERCENTAGE">
                  <a:rPr lang="en-US" baseline="0">
                    <a:solidFill>
                      <a:schemeClr val="tx1"/>
                    </a:solidFill>
                  </a:rPr>
                  <a:pPr>
                    <a:defRPr sz="1600" b="1">
                      <a:solidFill>
                        <a:schemeClr val="tx1"/>
                      </a:solidFill>
                    </a:defRPr>
                  </a:pPr>
                  <a:t>[PORCENTAJE]</a:t>
                </a:fld>
                <a:r>
                  <a:rPr lang="en-US" baseline="0">
                    <a:solidFill>
                      <a:schemeClr val="tx1"/>
                    </a:solidFill>
                  </a:rPr>
                  <a:t>)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2949061407809213"/>
                  <c:h val="0.21372245450214181"/>
                </c:manualLayout>
              </c15:layout>
              <c15:dlblFieldTable/>
              <c15:showDataLabelsRange val="0"/>
            </c:ext>
          </c:extLst>
        </c:dLbl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24180881461803527"/>
              <c:y val="6.1628436038813128E-2"/>
            </c:manualLayout>
          </c:layout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fld id="{D2C697F7-A626-4CD8-B9D3-828CEE06FE21}" type="CATEGORYNAME">
                  <a:rPr lang="en-US">
                    <a:solidFill>
                      <a:schemeClr val="bg1"/>
                    </a:solidFill>
                  </a:rPr>
                  <a:pPr>
                    <a:defRPr sz="1600" b="1">
                      <a:solidFill>
                        <a:schemeClr val="bg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bg1"/>
                    </a:solidFill>
                  </a:rPr>
                  <a:t>; </a:t>
                </a:r>
                <a:fld id="{CB16A473-1396-4055-B649-179F7BDB6E2F}" type="VALUE">
                  <a:rPr lang="en-US" baseline="0">
                    <a:solidFill>
                      <a:schemeClr val="bg1"/>
                    </a:solidFill>
                  </a:rPr>
                  <a:pPr>
                    <a:defRPr sz="1600" b="1">
                      <a:solidFill>
                        <a:schemeClr val="bg1"/>
                      </a:solidFill>
                    </a:defRPr>
                  </a:pPr>
                  <a:t>[VALOR]</a:t>
                </a:fld>
                <a:r>
                  <a:rPr lang="en-US" baseline="0">
                    <a:solidFill>
                      <a:schemeClr val="bg1"/>
                    </a:solidFill>
                  </a:rPr>
                  <a:t> </a:t>
                </a:r>
              </a:p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 baseline="0">
                  <a:solidFill>
                    <a:schemeClr val="bg1"/>
                  </a:solidFill>
                </a:endParaRPr>
              </a:p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r>
                  <a:rPr lang="en-US" baseline="0">
                    <a:solidFill>
                      <a:schemeClr val="bg1"/>
                    </a:solidFill>
                  </a:rPr>
                  <a:t>(</a:t>
                </a:r>
                <a:fld id="{BAA671FF-6472-4D4F-A468-DF720CD241E7}" type="PERCENTAGE">
                  <a:rPr lang="en-US" baseline="0">
                    <a:solidFill>
                      <a:schemeClr val="bg1"/>
                    </a:solidFill>
                  </a:rPr>
                  <a:pPr>
                    <a:defRPr sz="1600" b="1">
                      <a:solidFill>
                        <a:schemeClr val="bg1"/>
                      </a:solidFill>
                    </a:defRPr>
                  </a:pPr>
                  <a:t>[PORCENTAJE]</a:t>
                </a:fld>
                <a:r>
                  <a:rPr lang="en-US" baseline="0">
                    <a:solidFill>
                      <a:schemeClr val="bg1"/>
                    </a:solidFill>
                  </a:rPr>
                  <a:t>)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9965951322885203"/>
                  <c:h val="0.25515045559021582"/>
                </c:manualLayout>
              </c15:layout>
              <c15:dlblFieldTable/>
              <c15:showDataLabelsRange val="0"/>
            </c:ext>
          </c:extLst>
        </c:dLbl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2451156832666488"/>
              <c:y val="-0.128626355244992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3242452516882092E-4"/>
          <c:y val="0.16037151826221283"/>
          <c:w val="0.69182357313428111"/>
          <c:h val="0.79528378995500204"/>
        </c:manualLayout>
      </c:layout>
      <c:pieChart>
        <c:varyColors val="1"/>
        <c:ser>
          <c:idx val="0"/>
          <c:order val="0"/>
          <c:tx>
            <c:strRef>
              <c:f>TDActividades!$B$2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92-4E78-A83A-01CF4CB9BF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92-4E78-A83A-01CF4CB9BF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92-4E78-A83A-01CF4CB9BF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92-4E78-A83A-01CF4CB9BF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92-4E78-A83A-01CF4CB9BF9C}"/>
              </c:ext>
            </c:extLst>
          </c:dPt>
          <c:dLbls>
            <c:dLbl>
              <c:idx val="0"/>
              <c:layout>
                <c:manualLayout>
                  <c:x val="0.17229706007938891"/>
                  <c:y val="-0.14244321227631865"/>
                </c:manualLayout>
              </c:layout>
              <c:tx>
                <c:rich>
                  <a:bodyPr/>
                  <a:lstStyle/>
                  <a:p>
                    <a:fld id="{555CC5C5-3706-4D9A-9AE6-E087B74883D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8D6096D8-74F0-4BAE-A419-48B3AA28455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 </a:t>
                    </a:r>
                  </a:p>
                  <a:p>
                    <a:endParaRPr lang="en-US" baseline="0"/>
                  </a:p>
                  <a:p>
                    <a:r>
                      <a:rPr lang="en-US" baseline="0"/>
                      <a:t>(</a:t>
                    </a:r>
                    <a:fld id="{430A7F2E-768E-42EB-BE1A-7CA2CF5A6300}" type="PERCENTAGE">
                      <a:rPr lang="en-US" baseline="0"/>
                      <a:pPr/>
                      <a:t>[PORCENTAJE]</a:t>
                    </a:fld>
                    <a:r>
                      <a:rPr lang="en-US" baseline="0"/>
                      <a:t>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5602296269353"/>
                      <c:h val="0.245944233126199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92-4E78-A83A-01CF4CB9BF9C}"/>
                </c:ext>
              </c:extLst>
            </c:dLbl>
            <c:dLbl>
              <c:idx val="1"/>
              <c:layout>
                <c:manualLayout>
                  <c:x val="8.6198029509907806E-2"/>
                  <c:y val="0.21144567439759943"/>
                </c:manualLayout>
              </c:layout>
              <c:tx>
                <c:rich>
                  <a:bodyPr/>
                  <a:lstStyle/>
                  <a:p>
                    <a:fld id="{37D53CE0-0A87-43A4-84F3-A95D0B290AC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EC866D1C-1A2E-49D7-BE1B-0FC44D955E73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 </a:t>
                    </a:r>
                  </a:p>
                  <a:p>
                    <a:endParaRPr lang="en-US" baseline="0"/>
                  </a:p>
                  <a:p>
                    <a:r>
                      <a:rPr lang="en-US" baseline="0"/>
                      <a:t>(</a:t>
                    </a:r>
                    <a:fld id="{EBAABCC4-DF0E-4EB4-A0D8-FC216FDEF944}" type="PERCENTAGE">
                      <a:rPr lang="en-US" baseline="0"/>
                      <a:pPr/>
                      <a:t>[PORCENTAJE]</a:t>
                    </a:fld>
                    <a:r>
                      <a:rPr lang="en-US" baseline="0"/>
                      <a:t>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12188256132082"/>
                      <c:h val="0.207692378788210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92-4E78-A83A-01CF4CB9BF9C}"/>
                </c:ext>
              </c:extLst>
            </c:dLbl>
            <c:dLbl>
              <c:idx val="2"/>
              <c:layout>
                <c:manualLayout>
                  <c:x val="-0.24180881461803527"/>
                  <c:y val="6.1628436038813128E-2"/>
                </c:manualLayout>
              </c:layout>
              <c:tx>
                <c:rich>
                  <a:bodyPr/>
                  <a:lstStyle/>
                  <a:p>
                    <a:fld id="{D2C697F7-A626-4CD8-B9D3-828CEE06FE21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CB16A473-1396-4055-B649-179F7BDB6E2F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 </a:t>
                    </a:r>
                  </a:p>
                  <a:p>
                    <a:endParaRPr lang="en-US" baseline="0">
                      <a:solidFill>
                        <a:schemeClr val="bg1"/>
                      </a:solidFill>
                    </a:endParaRPr>
                  </a:p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(</a:t>
                    </a:r>
                    <a:fld id="{BAA671FF-6472-4D4F-A468-DF720CD241E7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65951322885203"/>
                      <c:h val="0.255150455590215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92-4E78-A83A-01CF4CB9BF9C}"/>
                </c:ext>
              </c:extLst>
            </c:dLbl>
            <c:dLbl>
              <c:idx val="3"/>
              <c:layout>
                <c:manualLayout>
                  <c:x val="0.12451156832666488"/>
                  <c:y val="-0.12862635524499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92-4E78-A83A-01CF4CB9BF9C}"/>
                </c:ext>
              </c:extLst>
            </c:dLbl>
            <c:dLbl>
              <c:idx val="4"/>
              <c:layout>
                <c:manualLayout>
                  <c:x val="8.5106352695586168E-2"/>
                  <c:y val="2.425214833039326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600" b="1" i="0" u="none" strike="noStrike" kern="1200" baseline="0">
                        <a:solidFill>
                          <a:schemeClr val="tx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54E63B1D-71C1-43AA-9066-BFC44E4AFCBB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 sz="1600"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; </a:t>
                    </a:r>
                    <a:fld id="{F2E78467-3CD4-431D-AF6A-5F5601A56428}" type="VALU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 sz="16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 </a:t>
                    </a:r>
                  </a:p>
                  <a:p>
                    <a:pPr>
                      <a:defRPr sz="1600" b="1">
                        <a:solidFill>
                          <a:schemeClr val="tx1"/>
                        </a:solidFill>
                      </a:defRPr>
                    </a:pPr>
                    <a:endParaRPr lang="en-US" baseline="0">
                      <a:solidFill>
                        <a:schemeClr val="tx1"/>
                      </a:solidFill>
                    </a:endParaRPr>
                  </a:p>
                  <a:p>
                    <a:pPr>
                      <a:defRPr sz="1600" b="1">
                        <a:solidFill>
                          <a:schemeClr val="tx1"/>
                        </a:solidFill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(</a:t>
                    </a:r>
                    <a:fld id="{C84FCA38-5E50-487B-82D5-AF8510B3F780}" type="PERCENTAG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 sz="1600"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9061407809213"/>
                      <c:h val="0.213722454502141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B92-4E78-A83A-01CF4CB9B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TDActividades!$A$3:$A$8</c:f>
              <c:strCache>
                <c:ptCount val="5"/>
                <c:pt idx="0">
                  <c:v>En la fecha prevista</c:v>
                </c:pt>
                <c:pt idx="1">
                  <c:v>En proceso</c:v>
                </c:pt>
                <c:pt idx="2">
                  <c:v>Ganancia temprana</c:v>
                </c:pt>
                <c:pt idx="3">
                  <c:v>Rezagada</c:v>
                </c:pt>
                <c:pt idx="4">
                  <c:v>Completada</c:v>
                </c:pt>
              </c:strCache>
            </c:strRef>
          </c:cat>
          <c:val>
            <c:numRef>
              <c:f>TDActividades!$B$3:$B$8</c:f>
              <c:numCache>
                <c:formatCode>General</c:formatCode>
                <c:ptCount val="5"/>
                <c:pt idx="0">
                  <c:v>35</c:v>
                </c:pt>
                <c:pt idx="1">
                  <c:v>20</c:v>
                </c:pt>
                <c:pt idx="2">
                  <c:v>14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92-4E78-A83A-01CF4CB9B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800" b="1"/>
              <a:t>Ejecución Financiera Vs. Presupuesto pendiente del Componente 2,</a:t>
            </a:r>
            <a:r>
              <a:rPr lang="es-ES" sz="1800" b="1" baseline="0"/>
              <a:t> a marzo</a:t>
            </a:r>
            <a:r>
              <a:rPr lang="es-ES" sz="1800" b="1"/>
              <a:t> 2024 (</a:t>
            </a:r>
            <a:r>
              <a:rPr lang="es-ES" sz="1800" b="1" i="0" u="none" strike="noStrike" baseline="0">
                <a:effectLst/>
              </a:rPr>
              <a:t>US$)</a:t>
            </a:r>
            <a:r>
              <a:rPr lang="es-ES" sz="1800" b="1"/>
              <a:t>. </a:t>
            </a:r>
          </a:p>
          <a:p>
            <a:pPr>
              <a:defRPr spc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ES" sz="1050" b="1"/>
          </a:p>
          <a:p>
            <a:pPr>
              <a:defRPr spc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600" b="0">
                <a:solidFill>
                  <a:srgbClr val="FF0000"/>
                </a:solidFill>
              </a:rPr>
              <a:t>Presupuesto total (US$) = </a:t>
            </a:r>
            <a:r>
              <a:rPr lang="es-ES" sz="1600" b="1">
                <a:solidFill>
                  <a:srgbClr val="FF0000"/>
                </a:solidFill>
              </a:rPr>
              <a:t>US$11,930,000</a:t>
            </a:r>
          </a:p>
        </c:rich>
      </c:tx>
      <c:layout>
        <c:manualLayout>
          <c:xMode val="edge"/>
          <c:yMode val="edge"/>
          <c:x val="0.13672703544553427"/>
          <c:y val="2.95698930990156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6953362801843228"/>
          <c:y val="0.23887944252414026"/>
          <c:w val="0.47009484571116406"/>
          <c:h val="0.747835587045364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01F-4627-BC94-036BB65CBBC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01F-4627-BC94-036BB65CBBC8}"/>
              </c:ext>
            </c:extLst>
          </c:dPt>
          <c:dLbls>
            <c:dLbl>
              <c:idx val="0"/>
              <c:layout>
                <c:manualLayout>
                  <c:x val="0.24390101089292504"/>
                  <c:y val="3.01502578336745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74B42FA3-3C0B-48CC-955F-7251AC0A68CE}" type="CATEGORYNAME">
                      <a:rPr lang="en-US" sz="1800" b="1"/>
                      <a:pPr>
                        <a:defRPr sz="18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sz="1800" b="1" baseline="0"/>
                      <a:t>; </a:t>
                    </a:r>
                    <a:fld id="{E3D96E6D-A760-4FA7-8D2A-045D47F32D26}" type="VALUE">
                      <a:rPr lang="en-US" sz="1800" b="1" baseline="0"/>
                      <a:pPr>
                        <a:defRPr sz="18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[VALOR]</a:t>
                    </a:fld>
                    <a:r>
                      <a:rPr lang="en-US" sz="1800" b="1" baseline="0"/>
                      <a:t>; (</a:t>
                    </a:r>
                    <a:fld id="{8783F25A-3165-4D9B-A3B9-A82BF3BF0484}" type="PERCENTAGE">
                      <a:rPr lang="en-US" sz="1800" b="1" baseline="0"/>
                      <a:pPr>
                        <a:defRPr sz="18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[PORCENTAJE]</a:t>
                    </a:fld>
                    <a:r>
                      <a:rPr lang="en-US" sz="1800" b="1" baseline="0"/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0757228474697526"/>
                      <c:h val="0.378552840118381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01F-4627-BC94-036BB65CBBC8}"/>
                </c:ext>
              </c:extLst>
            </c:dLbl>
            <c:dLbl>
              <c:idx val="1"/>
              <c:layout>
                <c:manualLayout>
                  <c:x val="-0.21680277397260403"/>
                  <c:y val="2.89325054912929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B4BC6C89-6460-400A-92A2-21F9C53566FC}" type="CATEGORYNAME">
                      <a:rPr lang="en-US"/>
                      <a:pPr>
                        <a:defRPr sz="18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0647DE5C-0C1A-4813-BBF9-0B0ED5E09D65}" type="VALUE">
                      <a:rPr lang="en-US" baseline="0"/>
                      <a:pPr>
                        <a:defRPr sz="18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(</a:t>
                    </a:r>
                    <a:fld id="{E49AF82C-17E6-4DEE-A3B2-651C65834E61}" type="PERCENTAGE">
                      <a:rPr lang="en-US" baseline="0"/>
                      <a:pPr>
                        <a:defRPr sz="18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[PORCENTAJE]</a:t>
                    </a:fld>
                    <a:r>
                      <a:rPr lang="en-US" baseline="0"/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3160605486979"/>
                      <c:h val="0.389881136014756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01F-4627-BC94-036BB65CBBC8}"/>
                </c:ext>
              </c:extLst>
            </c:dLbl>
            <c:dLbl>
              <c:idx val="2"/>
              <c:layout>
                <c:manualLayout>
                  <c:x val="-0.16600773914785941"/>
                  <c:y val="-8.521184066164103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F-4627-BC94-036BB65CBBC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Financiera!$B$20:$B$21</c:f>
              <c:strCache>
                <c:ptCount val="2"/>
                <c:pt idx="0">
                  <c:v>Ejecución financiera acumulada</c:v>
                </c:pt>
                <c:pt idx="1">
                  <c:v>Presupuesto pendiente de ejecución</c:v>
                </c:pt>
              </c:strCache>
            </c:strRef>
          </c:cat>
          <c:val>
            <c:numRef>
              <c:f>Financiera!$C$20:$C$21</c:f>
              <c:numCache>
                <c:formatCode>#,##0</c:formatCode>
                <c:ptCount val="2"/>
                <c:pt idx="0">
                  <c:v>126885.47</c:v>
                </c:pt>
                <c:pt idx="1">
                  <c:v>11803114.529999999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1F-4627-BC94-036BB65CB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b="1"/>
              <a:t>Ejecución Financiera Vs. Valor pendiente del Proyecto (US$), a enero 2024. </a:t>
            </a:r>
          </a:p>
          <a:p>
            <a:pPr>
              <a:defRPr sz="1400" spc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ES" sz="1000" b="1"/>
          </a:p>
          <a:p>
            <a:pPr>
              <a:defRPr sz="1400" spc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200" b="0">
                <a:solidFill>
                  <a:srgbClr val="FF0000"/>
                </a:solidFill>
              </a:rPr>
              <a:t>Presupuesto total (US$) = </a:t>
            </a:r>
            <a:r>
              <a:rPr lang="es-ES" sz="1200" b="1">
                <a:solidFill>
                  <a:srgbClr val="FF0000"/>
                </a:solidFill>
              </a:rPr>
              <a:t>US$11,930,000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792729506255605"/>
          <c:y val="0.23887944252414026"/>
          <c:w val="0.41877628461663935"/>
          <c:h val="0.75771231802049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5B4-4051-88E8-3B0BDD71968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B4-4051-88E8-3B0BDD719680}"/>
              </c:ext>
            </c:extLst>
          </c:dPt>
          <c:dLbls>
            <c:dLbl>
              <c:idx val="0"/>
              <c:layout>
                <c:manualLayout>
                  <c:x val="0.23442341568051675"/>
                  <c:y val="-3.78604571296320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74B42FA3-3C0B-48CC-955F-7251AC0A68CE}" type="CATEGORYNAME">
                      <a:rPr lang="en-US" sz="1400"/>
                      <a:pPr>
                        <a:defRPr sz="140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sz="1400" baseline="0"/>
                      <a:t>; </a:t>
                    </a:r>
                    <a:fld id="{E3D96E6D-A760-4FA7-8D2A-045D47F32D26}" type="VALUE">
                      <a:rPr lang="en-US" sz="1400" baseline="0"/>
                      <a:pPr>
                        <a:defRPr sz="140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[VALOR]</a:t>
                    </a:fld>
                    <a:r>
                      <a:rPr lang="en-US" sz="1400" baseline="0"/>
                      <a:t>; (</a:t>
                    </a:r>
                    <a:fld id="{8783F25A-3165-4D9B-A3B9-A82BF3BF0484}" type="PERCENTAGE">
                      <a:rPr lang="en-US" sz="1400" baseline="0"/>
                      <a:pPr>
                        <a:defRPr sz="140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[PORCENTAJE]</a:t>
                    </a:fld>
                    <a:r>
                      <a:rPr lang="en-US" sz="1400" baseline="0"/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5B4-4051-88E8-3B0BDD719680}"/>
                </c:ext>
              </c:extLst>
            </c:dLbl>
            <c:dLbl>
              <c:idx val="1"/>
              <c:layout>
                <c:manualLayout>
                  <c:x val="-0.23935066020344858"/>
                  <c:y val="-1.5422307995724655E-2"/>
                </c:manualLayout>
              </c:layout>
              <c:tx>
                <c:rich>
                  <a:bodyPr/>
                  <a:lstStyle/>
                  <a:p>
                    <a:fld id="{B4BC6C89-6460-400A-92A2-21F9C53566F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0647DE5C-0C1A-4813-BBF9-0B0ED5E09D65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(</a:t>
                    </a:r>
                    <a:fld id="{E49AF82C-17E6-4DEE-A3B2-651C65834E61}" type="PERCENTAGE">
                      <a:rPr lang="en-US" baseline="0"/>
                      <a:pPr/>
                      <a:t>[PORCENTAJE]</a:t>
                    </a:fld>
                    <a:r>
                      <a:rPr lang="en-US" baseline="0"/>
                      <a:t>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5B4-4051-88E8-3B0BDD719680}"/>
                </c:ext>
              </c:extLst>
            </c:dLbl>
            <c:dLbl>
              <c:idx val="2"/>
              <c:layout>
                <c:manualLayout>
                  <c:x val="-0.16600773914785941"/>
                  <c:y val="-8.521184066164103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1B-4C77-B15D-60DCF2215B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Financiera!$B$20:$B$21</c:f>
              <c:strCache>
                <c:ptCount val="2"/>
                <c:pt idx="0">
                  <c:v>Ejecución financiera acumulada</c:v>
                </c:pt>
                <c:pt idx="1">
                  <c:v>Presupuesto pendiente de ejecución</c:v>
                </c:pt>
              </c:strCache>
            </c:strRef>
          </c:cat>
          <c:val>
            <c:numRef>
              <c:f>Financiera!$C$20:$C$21</c:f>
              <c:numCache>
                <c:formatCode>#,##0</c:formatCode>
                <c:ptCount val="2"/>
                <c:pt idx="0">
                  <c:v>126885.47</c:v>
                </c:pt>
                <c:pt idx="1">
                  <c:v>11803114.529999999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4-4051-88E8-3B0BDD719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Ejecución de actividades según</a:t>
            </a:r>
            <a:r>
              <a:rPr lang="es-ES" baseline="0"/>
              <a:t> Subcomponente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6637238509984513"/>
          <c:y val="0.1566929025229003"/>
          <c:w val="0.47523925842442483"/>
          <c:h val="0.625133251775851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Tecnica!$C$2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Tecnica!$C$3:$C$6</c:f>
              <c:numCache>
                <c:formatCode>0.0%</c:formatCode>
                <c:ptCount val="4"/>
                <c:pt idx="0">
                  <c:v>0.1</c:v>
                </c:pt>
                <c:pt idx="1">
                  <c:v>0.02</c:v>
                </c:pt>
                <c:pt idx="2">
                  <c:v>0.09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A-4F0B-BD1A-CC6AD69259A8}"/>
            </c:ext>
          </c:extLst>
        </c:ser>
        <c:ser>
          <c:idx val="1"/>
          <c:order val="1"/>
          <c:tx>
            <c:strRef>
              <c:f>Tecnica!$D$2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Tecnica!$A$3:$A$6</c:f>
              <c:strCache>
                <c:ptCount val="4"/>
                <c:pt idx="0">
                  <c:v>4.1 Gestión, Auditoría y Evaluación</c:v>
                </c:pt>
                <c:pt idx="1">
                  <c:v>3. Subcomponente 2.3 Tecnologías digitales orientadas a la transparencia y control </c:v>
                </c:pt>
                <c:pt idx="2">
                  <c:v>2. Subcomponente 2.2: Desarrollo de competencias para el control interno</c:v>
                </c:pt>
                <c:pt idx="3">
                  <c:v>1. Subcomponente 2.1:  Modelo de Gestión y estructura orgánica de la CGR modernizados</c:v>
                </c:pt>
              </c:strCache>
            </c:strRef>
          </c:cat>
          <c:val>
            <c:numRef>
              <c:f>Tecnica!$D$3:$D$6</c:f>
              <c:numCache>
                <c:formatCode>0.00%</c:formatCode>
                <c:ptCount val="4"/>
                <c:pt idx="0" formatCode="0.0%">
                  <c:v>0.9</c:v>
                </c:pt>
                <c:pt idx="1">
                  <c:v>0.98</c:v>
                </c:pt>
                <c:pt idx="2">
                  <c:v>0.91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A-4F0B-BD1A-CC6AD6925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7567"/>
        <c:axId val="522938815"/>
      </c:barChart>
      <c:catAx>
        <c:axId val="52293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2938815"/>
        <c:crosses val="autoZero"/>
        <c:auto val="1"/>
        <c:lblAlgn val="ctr"/>
        <c:lblOffset val="100"/>
        <c:noMultiLvlLbl val="0"/>
      </c:catAx>
      <c:valAx>
        <c:axId val="5229388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293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Ejecución de actividades según Productos</a:t>
            </a:r>
            <a:endParaRPr lang="es-E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7006302700231017"/>
          <c:y val="0.13301947912272352"/>
          <c:w val="0.47290086299560824"/>
          <c:h val="0.7139374256378052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Tecnica!$C$9</c:f>
              <c:strCache>
                <c:ptCount val="1"/>
                <c:pt idx="0">
                  <c:v>Completado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Tecnica!$C$10:$C$23</c:f>
              <c:numCache>
                <c:formatCode>0.0%</c:formatCode>
                <c:ptCount val="14"/>
                <c:pt idx="0">
                  <c:v>0.1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0.05</c:v>
                </c:pt>
                <c:pt idx="8">
                  <c:v>0.18</c:v>
                </c:pt>
                <c:pt idx="9">
                  <c:v>0</c:v>
                </c:pt>
                <c:pt idx="10">
                  <c:v>0.03</c:v>
                </c:pt>
                <c:pt idx="11">
                  <c:v>0.06</c:v>
                </c:pt>
                <c:pt idx="12">
                  <c:v>0.03</c:v>
                </c:pt>
                <c:pt idx="1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3-4C79-B94C-19D13C12D9B0}"/>
            </c:ext>
          </c:extLst>
        </c:ser>
        <c:ser>
          <c:idx val="1"/>
          <c:order val="1"/>
          <c:tx>
            <c:strRef>
              <c:f>Tecnica!$D$9</c:f>
              <c:strCache>
                <c:ptCount val="1"/>
                <c:pt idx="0">
                  <c:v>Pendiente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Tecnica!$A$10:$A$23</c:f>
              <c:strCache>
                <c:ptCount val="14"/>
                <c:pt idx="0">
                  <c:v>4 Gestión, Auditoría y Evaluación</c:v>
                </c:pt>
                <c:pt idx="1">
                  <c:v>P28: Sistema de información para la gestión integral de riesgos en los procesos de control interno</c:v>
                </c:pt>
                <c:pt idx="2">
                  <c:v>P27: Fortalecimiento de la infraestructura, servicios de TI y de los controles de ciberseguridad</c:v>
                </c:pt>
                <c:pt idx="3">
                  <c:v>P26: Tableros y herramientas de analítica, modelos de analítica descriptiva y predictiva</c:v>
                </c:pt>
                <c:pt idx="4">
                  <c:v>P25: Arquitectura Empresarial realizada</c:v>
                </c:pt>
                <c:pt idx="5">
                  <c:v>P24: Generación de Capacidades de TI </c:v>
                </c:pt>
                <c:pt idx="6">
                  <c:v>P23: Control interno bajo estándares nacionales e internacionales implementado en la CGR</c:v>
                </c:pt>
                <c:pt idx="7">
                  <c:v>P22: Proyecto de actualización de normativas en control interno</c:v>
                </c:pt>
                <c:pt idx="8">
                  <c:v>P21: Auditores certificados con base en estándares nacionales e internacionales</c:v>
                </c:pt>
                <c:pt idx="9">
                  <c:v>P20: Nuevo Modelo de Gestión del Talento Humano </c:v>
                </c:pt>
                <c:pt idx="10">
                  <c:v>P19: Estrategia de gestión integral del cambio de control interno y transformación digital</c:v>
                </c:pt>
                <c:pt idx="11">
                  <c:v>P18: Proyecto de reorganización de funciones, cargos, y dotación </c:v>
                </c:pt>
                <c:pt idx="12">
                  <c:v>P17: Modelo de control ex ante diseñado</c:v>
                </c:pt>
                <c:pt idx="13">
                  <c:v>P16: Modelo de gestión de la CGRD diseñado</c:v>
                </c:pt>
              </c:strCache>
            </c:strRef>
          </c:cat>
          <c:val>
            <c:numRef>
              <c:f>Tecnica!$D$10:$D$23</c:f>
              <c:numCache>
                <c:formatCode>0.0%</c:formatCode>
                <c:ptCount val="14"/>
                <c:pt idx="0">
                  <c:v>0.9</c:v>
                </c:pt>
                <c:pt idx="1">
                  <c:v>1</c:v>
                </c:pt>
                <c:pt idx="2">
                  <c:v>0.97</c:v>
                </c:pt>
                <c:pt idx="3">
                  <c:v>1</c:v>
                </c:pt>
                <c:pt idx="4">
                  <c:v>1</c:v>
                </c:pt>
                <c:pt idx="5">
                  <c:v>0.96</c:v>
                </c:pt>
                <c:pt idx="6">
                  <c:v>1</c:v>
                </c:pt>
                <c:pt idx="7">
                  <c:v>0.95</c:v>
                </c:pt>
                <c:pt idx="8">
                  <c:v>0.82000000000000006</c:v>
                </c:pt>
                <c:pt idx="9">
                  <c:v>1</c:v>
                </c:pt>
                <c:pt idx="10">
                  <c:v>0.97</c:v>
                </c:pt>
                <c:pt idx="11">
                  <c:v>0.94</c:v>
                </c:pt>
                <c:pt idx="12">
                  <c:v>0.97</c:v>
                </c:pt>
                <c:pt idx="1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3-4C79-B94C-19D13C12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0495"/>
        <c:axId val="522940479"/>
      </c:barChart>
      <c:catAx>
        <c:axId val="522930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2940479"/>
        <c:crosses val="autoZero"/>
        <c:auto val="1"/>
        <c:lblAlgn val="ctr"/>
        <c:lblOffset val="100"/>
        <c:noMultiLvlLbl val="0"/>
      </c:catAx>
      <c:valAx>
        <c:axId val="5229404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2930495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01908725162005"/>
          <c:y val="0.93020383837528542"/>
          <c:w val="0.3379618254967599"/>
          <c:h val="5.3252002071276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de Project Monitoreo DR1150 - marzo 2024.xlsx]TDActividades!TablaDinámica1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200" b="1"/>
              <a:t>Estatus de la ejecucíon de actividades</a:t>
            </a:r>
            <a:endParaRPr lang="es-ES" sz="1200" b="1"/>
          </a:p>
        </c:rich>
      </c:tx>
      <c:layout>
        <c:manualLayout>
          <c:xMode val="edge"/>
          <c:yMode val="edge"/>
          <c:x val="0.1818471128608924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0228543307086614"/>
              <c:y val="-0.15788167104111986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5.5807305336832896E-2"/>
              <c:y val="-0.1111111111111111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9.9583114610673665E-2"/>
              <c:y val="-4.6328740157480314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8.6410761154855645E-2"/>
              <c:y val="-0.14951516477107027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0.36521128608923886"/>
              <c:y val="0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5.5807305336832896E-2"/>
              <c:y val="-0.11111111111111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2375"/>
              <c:y val="-7.68208661417322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7272965879265091E-2"/>
              <c:y val="-0.1072222222222221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3.650437445319335E-2"/>
              <c:y val="-5.142898804316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1.0550306211723535E-2"/>
              <c:y val="-8.218759113444153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9.2803587051618452E-2"/>
              <c:y val="0.103592884222805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073507217847768"/>
              <c:y val="-1.8948673082531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6805555555555555"/>
          <c:y val="0.2986111111111111"/>
          <c:w val="0.41666666666666674"/>
          <c:h val="0.69444444444444453"/>
        </c:manualLayout>
      </c:layout>
      <c:pieChart>
        <c:varyColors val="1"/>
        <c:ser>
          <c:idx val="0"/>
          <c:order val="0"/>
          <c:tx>
            <c:strRef>
              <c:f>TDActividades!$B$2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23B-4E20-AA36-DCA9B2D5F0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3B-4E20-AA36-DCA9B2D5F0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3B-4E20-AA36-DCA9B2D5F0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23B-4E20-AA36-DCA9B2D5F0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3B-4E20-AA36-DCA9B2D5F0C5}"/>
              </c:ext>
            </c:extLst>
          </c:dPt>
          <c:dLbls>
            <c:dLbl>
              <c:idx val="0"/>
              <c:layout>
                <c:manualLayout>
                  <c:x val="2.7272965879265091E-2"/>
                  <c:y val="-0.107222222222222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3B-4E20-AA36-DCA9B2D5F0C5}"/>
                </c:ext>
              </c:extLst>
            </c:dLbl>
            <c:dLbl>
              <c:idx val="1"/>
              <c:layout>
                <c:manualLayout>
                  <c:x val="-3.650437445319335E-2"/>
                  <c:y val="-5.14289880431617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3B-4E20-AA36-DCA9B2D5F0C5}"/>
                </c:ext>
              </c:extLst>
            </c:dLbl>
            <c:dLbl>
              <c:idx val="2"/>
              <c:layout>
                <c:manualLayout>
                  <c:x val="0.12375"/>
                  <c:y val="-7.682086614173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3B-4E20-AA36-DCA9B2D5F0C5}"/>
                </c:ext>
              </c:extLst>
            </c:dLbl>
            <c:dLbl>
              <c:idx val="3"/>
              <c:layout>
                <c:manualLayout>
                  <c:x val="0.1073507217847768"/>
                  <c:y val="-1.894867308253135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3B-4E20-AA36-DCA9B2D5F0C5}"/>
                </c:ext>
              </c:extLst>
            </c:dLbl>
            <c:dLbl>
              <c:idx val="4"/>
              <c:layout>
                <c:manualLayout>
                  <c:x val="9.2803587051618452E-2"/>
                  <c:y val="0.103592884222805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3B-4E20-AA36-DCA9B2D5F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TDActividades!$A$3:$A$8</c:f>
              <c:strCache>
                <c:ptCount val="5"/>
                <c:pt idx="0">
                  <c:v>En la fecha prevista</c:v>
                </c:pt>
                <c:pt idx="1">
                  <c:v>En proceso</c:v>
                </c:pt>
                <c:pt idx="2">
                  <c:v>Ganancia temprana</c:v>
                </c:pt>
                <c:pt idx="3">
                  <c:v>Rezagada</c:v>
                </c:pt>
                <c:pt idx="4">
                  <c:v>Completada</c:v>
                </c:pt>
              </c:strCache>
            </c:strRef>
          </c:cat>
          <c:val>
            <c:numRef>
              <c:f>TDActividades!$B$3:$B$8</c:f>
              <c:numCache>
                <c:formatCode>General</c:formatCode>
                <c:ptCount val="5"/>
                <c:pt idx="0">
                  <c:v>35</c:v>
                </c:pt>
                <c:pt idx="1">
                  <c:v>20</c:v>
                </c:pt>
                <c:pt idx="2">
                  <c:v>14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B-4E20-AA36-DCA9B2D5F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Estatus de la ejecucíon de tareas</a:t>
            </a:r>
          </a:p>
        </c:rich>
      </c:tx>
      <c:layout>
        <c:manualLayout>
          <c:xMode val="edge"/>
          <c:yMode val="edge"/>
          <c:x val="0.17276224196279413"/>
          <c:y val="1.851613094806277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836948192128881"/>
          <c:y val="0.13949156944695559"/>
          <c:w val="0.3988320487741342"/>
          <c:h val="0.859789737041621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1-865B-43F1-AECA-A1B2E796C50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65B-43F1-AECA-A1B2E796C508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865B-43F1-AECA-A1B2E796C508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65B-43F1-AECA-A1B2E796C508}"/>
              </c:ext>
            </c:extLst>
          </c:dPt>
          <c:dLbls>
            <c:dLbl>
              <c:idx val="0"/>
              <c:layout>
                <c:manualLayout>
                  <c:x val="-0.15369181501620274"/>
                  <c:y val="-4.9963377596896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2922668010467"/>
                      <c:h val="0.19817470265366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65B-43F1-AECA-A1B2E796C508}"/>
                </c:ext>
              </c:extLst>
            </c:dLbl>
            <c:dLbl>
              <c:idx val="1"/>
              <c:layout>
                <c:manualLayout>
                  <c:x val="-0.10588806359338929"/>
                  <c:y val="2.4008911102215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6887318718487"/>
                      <c:h val="0.18946452417267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65B-43F1-AECA-A1B2E796C508}"/>
                </c:ext>
              </c:extLst>
            </c:dLbl>
            <c:dLbl>
              <c:idx val="2"/>
              <c:layout>
                <c:manualLayout>
                  <c:x val="-0.11511168876956576"/>
                  <c:y val="4.8856552474859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7802694179634"/>
                      <c:h val="0.18946452417267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65B-43F1-AECA-A1B2E796C508}"/>
                </c:ext>
              </c:extLst>
            </c:dLbl>
            <c:dLbl>
              <c:idx val="3"/>
              <c:layout>
                <c:manualLayout>
                  <c:x val="0.14388693941479233"/>
                  <c:y val="2.2334182544165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38714484467698"/>
                      <c:h val="0.18946452417267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5B-43F1-AECA-A1B2E796C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Tecnica!#REF!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Tecnica!#REF!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65B-43F1-AECA-A1B2E796C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2"/>
      </c:pieChart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png"/><Relationship Id="rId7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6" Type="http://schemas.openxmlformats.org/officeDocument/2006/relationships/chart" Target="../charts/chart10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131924</xdr:colOff>
      <xdr:row>1</xdr:row>
      <xdr:rowOff>405702</xdr:rowOff>
    </xdr:from>
    <xdr:to>
      <xdr:col>2</xdr:col>
      <xdr:colOff>90498</xdr:colOff>
      <xdr:row>4</xdr:row>
      <xdr:rowOff>450384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1829CBD-57B4-4DB2-92C6-12F10B4759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2" t="25833" r="17909" b="23750"/>
        <a:stretch/>
      </xdr:blipFill>
      <xdr:spPr>
        <a:xfrm>
          <a:off x="391697" y="457657"/>
          <a:ext cx="2313846" cy="1880409"/>
        </a:xfrm>
        <a:prstGeom prst="rect">
          <a:avLst/>
        </a:prstGeom>
      </xdr:spPr>
    </xdr:pic>
    <xdr:clientData/>
  </xdr:twoCellAnchor>
  <xdr:twoCellAnchor editAs="oneCell">
    <xdr:from>
      <xdr:col>9</xdr:col>
      <xdr:colOff>491531</xdr:colOff>
      <xdr:row>1</xdr:row>
      <xdr:rowOff>612138</xdr:rowOff>
    </xdr:from>
    <xdr:to>
      <xdr:col>11</xdr:col>
      <xdr:colOff>1145678</xdr:colOff>
      <xdr:row>4</xdr:row>
      <xdr:rowOff>169049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B2908304-B3FA-DAE5-C251-C4BBEAB1AC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43" t="27632" r="27803" b="27569"/>
        <a:stretch/>
      </xdr:blipFill>
      <xdr:spPr bwMode="auto">
        <a:xfrm>
          <a:off x="14017031" y="666567"/>
          <a:ext cx="3035397" cy="142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95722</xdr:colOff>
      <xdr:row>1</xdr:row>
      <xdr:rowOff>697561</xdr:rowOff>
    </xdr:from>
    <xdr:to>
      <xdr:col>6</xdr:col>
      <xdr:colOff>1142999</xdr:colOff>
      <xdr:row>4</xdr:row>
      <xdr:rowOff>217797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8539D822-F5D4-A8CF-28A1-930BAFC8D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472" y="751990"/>
          <a:ext cx="4288252" cy="1384414"/>
        </a:xfrm>
        <a:prstGeom prst="rect">
          <a:avLst/>
        </a:prstGeom>
      </xdr:spPr>
    </xdr:pic>
    <xdr:clientData/>
  </xdr:twoCellAnchor>
  <xdr:twoCellAnchor>
    <xdr:from>
      <xdr:col>0</xdr:col>
      <xdr:colOff>245807</xdr:colOff>
      <xdr:row>22</xdr:row>
      <xdr:rowOff>17317</xdr:rowOff>
    </xdr:from>
    <xdr:to>
      <xdr:col>4</xdr:col>
      <xdr:colOff>572946</xdr:colOff>
      <xdr:row>46</xdr:row>
      <xdr:rowOff>51962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583626</xdr:colOff>
      <xdr:row>22</xdr:row>
      <xdr:rowOff>17972</xdr:rowOff>
    </xdr:from>
    <xdr:to>
      <xdr:col>12</xdr:col>
      <xdr:colOff>0</xdr:colOff>
      <xdr:row>77</xdr:row>
      <xdr:rowOff>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13044</xdr:colOff>
      <xdr:row>139</xdr:row>
      <xdr:rowOff>52190</xdr:rowOff>
    </xdr:from>
    <xdr:to>
      <xdr:col>3</xdr:col>
      <xdr:colOff>1500187</xdr:colOff>
      <xdr:row>171</xdr:row>
      <xdr:rowOff>420221</xdr:rowOff>
    </xdr:to>
    <xdr:sp macro="" textlink="">
      <xdr:nvSpPr>
        <xdr:cNvPr id="2" name="Rectángulo 1"/>
        <xdr:cNvSpPr/>
      </xdr:nvSpPr>
      <xdr:spPr>
        <a:xfrm>
          <a:off x="274982" y="45367378"/>
          <a:ext cx="5249518" cy="6154468"/>
        </a:xfrm>
        <a:prstGeom prst="rect">
          <a:avLst/>
        </a:prstGeom>
        <a:solidFill>
          <a:srgbClr val="00206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800">
              <a:latin typeface="Century Gothic" panose="020B0502020202020204" pitchFamily="34" charset="0"/>
            </a:rPr>
            <a:t>Entre</a:t>
          </a:r>
          <a:r>
            <a:rPr lang="es-ES" sz="1800" baseline="0">
              <a:latin typeface="Century Gothic" panose="020B0502020202020204" pitchFamily="34" charset="0"/>
            </a:rPr>
            <a:t> los logros alcanzados en </a:t>
          </a:r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</a:rPr>
            <a:t>marzo de 2024 </a:t>
          </a:r>
          <a:r>
            <a:rPr lang="es-ES" sz="1800" baseline="0">
              <a:latin typeface="Century Gothic" panose="020B0502020202020204" pitchFamily="34" charset="0"/>
            </a:rPr>
            <a:t>por la Unidad Ejecutora del  Proyecto (UEP CGR-BID), se encuentran: </a:t>
          </a:r>
        </a:p>
        <a:p>
          <a:pPr algn="l"/>
          <a:endParaRPr lang="es-ES" sz="1800" baseline="0">
            <a:latin typeface="Century Gothic" panose="020B0502020202020204" pitchFamily="34" charset="0"/>
          </a:endParaRPr>
        </a:p>
        <a:p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1. En Espera de</a:t>
          </a:r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 NO OBJECIÓN DE CONTRATO CIERRE</a:t>
          </a: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: preparación y certificación de </a:t>
          </a:r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250 colaboradores </a:t>
          </a: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(Producto 21): </a:t>
          </a:r>
        </a:p>
        <a:p>
          <a:pPr lvl="2" eaLnBrk="1" fontAlgn="auto" latinLnBrk="0" hangingPunct="1"/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a)</a:t>
          </a:r>
          <a:r>
            <a:rPr lang="es-ES" sz="1800" b="1" i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150 en Control Interno </a:t>
          </a:r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(COSO); </a:t>
          </a:r>
        </a:p>
        <a:p>
          <a:pPr lvl="2" eaLnBrk="1" fontAlgn="auto" latinLnBrk="0" hangingPunct="1"/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b) </a:t>
          </a:r>
          <a:r>
            <a:rPr lang="es-ES" sz="1800" b="1" i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100 en Auditoría Interna </a:t>
          </a:r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(CIA); </a:t>
          </a:r>
        </a:p>
        <a:p>
          <a:pPr lvl="2" eaLnBrk="1" fontAlgn="auto" latinLnBrk="0" hangingPunct="1"/>
          <a:r>
            <a:rPr lang="es-ES" sz="1800" b="1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c) </a:t>
          </a:r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Membresía</a:t>
          </a: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Corporativa </a:t>
          </a:r>
          <a:r>
            <a:rPr lang="es-ES" sz="1800" b="0" u="none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para </a:t>
          </a:r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250 </a:t>
          </a: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colaboradores de la CGR.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2. Consultorías con </a:t>
          </a:r>
          <a:r>
            <a:rPr lang="es-ES" sz="1800" b="1" u="sng" baseline="0">
              <a:solidFill>
                <a:srgbClr val="FFE70E"/>
              </a:solidFill>
              <a:latin typeface="Century Gothic" panose="020B0502020202020204" pitchFamily="34" charset="0"/>
              <a:ea typeface="+mn-ea"/>
              <a:cs typeface="+mn-cs"/>
            </a:rPr>
            <a:t>AVISO DE EXPRESIÓN DE INTERÉS </a:t>
          </a: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aprobados por el BID: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	</a:t>
          </a:r>
          <a:r>
            <a:rPr lang="es-ES" sz="1800" b="0" i="1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a) Gestión de Riesgos;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0" i="1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	b) Normas Básicas de Control 	Interno;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0" i="1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	c) Gestión del Cambio;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0" i="1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	d) Antifraudes.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3. En </a:t>
          </a:r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SOLICITUD DE NO OBJECIÓN</a:t>
          </a: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al BID, </a:t>
          </a:r>
          <a:r>
            <a:rPr lang="es-ES" sz="1800" b="1" baseline="0">
              <a:solidFill>
                <a:srgbClr val="FFE70E"/>
              </a:solidFill>
              <a:latin typeface="Century Gothic" panose="020B0502020202020204" pitchFamily="34" charset="0"/>
              <a:ea typeface="+mn-ea"/>
              <a:cs typeface="+mn-cs"/>
            </a:rPr>
            <a:t>Plan Estratégico Institucional (PEI)</a:t>
          </a:r>
          <a:r>
            <a:rPr lang="es-ES" sz="1800" b="1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,</a:t>
          </a:r>
          <a:r>
            <a:rPr lang="es-ES" sz="1800" b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 en espera de actualización. </a:t>
          </a:r>
          <a:endParaRPr lang="es-ES" sz="1800" baseline="0">
            <a:latin typeface="Century Gothic" panose="020B0502020202020204" pitchFamily="34" charset="0"/>
          </a:endParaRPr>
        </a:p>
        <a:p>
          <a:pPr lvl="1" algn="l"/>
          <a:endParaRPr lang="es-ES" sz="18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1608407</xdr:colOff>
      <xdr:row>139</xdr:row>
      <xdr:rowOff>58995</xdr:rowOff>
    </xdr:from>
    <xdr:to>
      <xdr:col>7</xdr:col>
      <xdr:colOff>1119185</xdr:colOff>
      <xdr:row>171</xdr:row>
      <xdr:rowOff>402902</xdr:rowOff>
    </xdr:to>
    <xdr:sp macro="" textlink="">
      <xdr:nvSpPr>
        <xdr:cNvPr id="28" name="Rectángulo 27"/>
        <xdr:cNvSpPr/>
      </xdr:nvSpPr>
      <xdr:spPr>
        <a:xfrm>
          <a:off x="5632720" y="45374183"/>
          <a:ext cx="6202090" cy="6130344"/>
        </a:xfrm>
        <a:prstGeom prst="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0" i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4. En </a:t>
          </a:r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SOLICTUD DE NO OBJECIÓN CONTRATACIÓN</a:t>
          </a:r>
          <a:r>
            <a:rPr lang="es-ES" sz="1800" b="0" i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	</a:t>
          </a:r>
          <a:r>
            <a:rPr lang="es-ES" sz="1800" b="1" i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Diagnóstico Organizacional. </a:t>
          </a:r>
        </a:p>
        <a:p>
          <a:pPr eaLnBrk="1" fontAlgn="auto" latinLnBrk="0" hangingPunct="1"/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5. En </a:t>
          </a:r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ELABORACIÓN DE CONTRATOS  </a:t>
          </a: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 encuentran dos (2) procesos: </a:t>
          </a:r>
        </a:p>
        <a:p>
          <a:pPr lvl="1"/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a. </a:t>
          </a:r>
          <a:r>
            <a:rPr lang="es-ES" sz="1800" b="1" i="1" u="sng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Diagnóstico Legal;</a:t>
          </a:r>
          <a:endParaRPr lang="es-ES" sz="18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1" eaLnBrk="1" fontAlgn="auto" latinLnBrk="0" hangingPunct="1"/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b. </a:t>
          </a:r>
          <a:r>
            <a:rPr lang="es-ES" sz="1800" b="1" i="1" u="sng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Diagnóstico Tecnológico;</a:t>
          </a:r>
        </a:p>
        <a:p>
          <a:pPr marL="914400" marR="0" lvl="2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1. </a:t>
          </a:r>
          <a:r>
            <a:rPr lang="es-ES" sz="1800" b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Análisis de capacidades de </a:t>
          </a:r>
          <a:r>
            <a:rPr lang="es-ES" sz="1800" b="1" i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brechas basado en COBIT</a:t>
          </a:r>
          <a:r>
            <a:rPr lang="es-ES" sz="18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y generación del plan de gobierno de TI; </a:t>
          </a:r>
        </a:p>
        <a:p>
          <a:pPr marL="914400" marR="0" lvl="2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2. </a:t>
          </a:r>
          <a:r>
            <a:rPr lang="es-ES" sz="1800" b="1" i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Plan de Continuidad de Negocios (recuperación de desastres)</a:t>
          </a:r>
          <a:r>
            <a:rPr lang="es-ES" sz="18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0" i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Se estima que estos consultores inicien en </a:t>
          </a:r>
          <a:r>
            <a:rPr lang="es-ES" sz="1800" b="1" i="1" u="sng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3RA. SEMANA DE ABRIL DE 2024. </a:t>
          </a:r>
          <a:endParaRPr lang="es-ES" sz="1800" b="1" i="1" u="sng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6. En </a:t>
          </a:r>
          <a:r>
            <a:rPr lang="es-ES" sz="1800" b="1" u="sng" baseline="0">
              <a:solidFill>
                <a:srgbClr val="FFFF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EVALUACIÓN DE CANDIDATOS:</a:t>
          </a:r>
          <a:r>
            <a:rPr lang="es-ES" sz="1800" baseline="0">
              <a:solidFill>
                <a:srgbClr val="FFFF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endParaRPr lang="es-ES" sz="18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1" eaLnBrk="1" fontAlgn="auto" latinLnBrk="0" hangingPunct="1"/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a. </a:t>
          </a:r>
          <a:r>
            <a:rPr lang="es-ES" sz="1800" b="1" i="1" u="sng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Coordinador de Integración y consolidación;</a:t>
          </a:r>
          <a:r>
            <a:rPr lang="es-ES" sz="1800" b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</a:p>
        <a:p>
          <a:pPr lvl="2" eaLnBrk="1" fontAlgn="auto" latinLnBrk="0" hangingPunct="1"/>
          <a:r>
            <a:rPr lang="es-ES" sz="1800" b="0" i="1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1. Revisión y ajustes prioritarios a la estructura organizacional de la CGR;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Se estima que al cierre de abril se finalice contratación de consultoría.  </a:t>
          </a:r>
          <a:endParaRPr lang="es-ES" sz="1800" b="0" i="0" u="none" strike="noStrike" baseline="0">
            <a:solidFill>
              <a:schemeClr val="accent5">
                <a:lumMod val="50000"/>
              </a:schemeClr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7. </a:t>
          </a:r>
          <a:r>
            <a:rPr lang="es-ES" sz="1800" b="1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ADJUDICADO/RECEPCIÓN PARCIAL </a:t>
          </a:r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el proceso de mobiliarios y equipos de  la UEP CGR-BID. </a:t>
          </a:r>
        </a:p>
        <a:p>
          <a:endParaRPr lang="es-ES" sz="1800" b="1" i="0" u="sng" strike="noStrike" baseline="0">
            <a:solidFill>
              <a:schemeClr val="accent5">
                <a:lumMod val="50000"/>
              </a:schemeClr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571500</xdr:colOff>
      <xdr:row>139</xdr:row>
      <xdr:rowOff>77508</xdr:rowOff>
    </xdr:from>
    <xdr:to>
      <xdr:col>11</xdr:col>
      <xdr:colOff>1204102</xdr:colOff>
      <xdr:row>171</xdr:row>
      <xdr:rowOff>420220</xdr:rowOff>
    </xdr:to>
    <xdr:sp macro="" textlink="">
      <xdr:nvSpPr>
        <xdr:cNvPr id="29" name="Rectángulo 28"/>
        <xdr:cNvSpPr/>
      </xdr:nvSpPr>
      <xdr:spPr>
        <a:xfrm>
          <a:off x="14573250" y="45392696"/>
          <a:ext cx="2990040" cy="6129149"/>
        </a:xfrm>
        <a:prstGeom prst="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indent="0"/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9. OTROS TEMAS: </a:t>
          </a:r>
        </a:p>
        <a:p>
          <a:pPr indent="0"/>
          <a:endParaRPr lang="es-ES" sz="14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indent="0"/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a) Reestructuración del Componente 2 en Solicitud de No Objeción del BID. </a:t>
          </a:r>
        </a:p>
        <a:p>
          <a:pPr indent="0"/>
          <a:endParaRPr lang="es-ES" sz="14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indent="0"/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b) Lanzamiento COSO/CIA. </a:t>
          </a:r>
        </a:p>
        <a:p>
          <a:pPr indent="0"/>
          <a:endParaRPr lang="es-ES" sz="14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indent="0"/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c) Convenio de Cooperación entre la CGR y el Instituto de Auditores Internos de la República Dominicana (IAIRD). </a:t>
          </a:r>
        </a:p>
        <a:p>
          <a:pPr indent="0"/>
          <a:endParaRPr lang="es-ES" sz="14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indent="0"/>
          <a:r>
            <a:rPr lang="es-ES" sz="18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d) El nivel  de desarrollo de las actividades del proyecto pasó de 8.2% a 10.1%  entre febrero y marzo de 2024. </a:t>
          </a:r>
        </a:p>
      </xdr:txBody>
    </xdr:sp>
    <xdr:clientData/>
  </xdr:twoCellAnchor>
  <xdr:twoCellAnchor>
    <xdr:from>
      <xdr:col>0</xdr:col>
      <xdr:colOff>257609</xdr:colOff>
      <xdr:row>45</xdr:row>
      <xdr:rowOff>162358</xdr:rowOff>
    </xdr:from>
    <xdr:to>
      <xdr:col>4</xdr:col>
      <xdr:colOff>588818</xdr:colOff>
      <xdr:row>76</xdr:row>
      <xdr:rowOff>121228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207817</xdr:colOff>
      <xdr:row>133</xdr:row>
      <xdr:rowOff>51955</xdr:rowOff>
    </xdr:from>
    <xdr:to>
      <xdr:col>11</xdr:col>
      <xdr:colOff>1213413</xdr:colOff>
      <xdr:row>138</xdr:row>
      <xdr:rowOff>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1186292</xdr:colOff>
      <xdr:row>139</xdr:row>
      <xdr:rowOff>62027</xdr:rowOff>
    </xdr:from>
    <xdr:to>
      <xdr:col>9</xdr:col>
      <xdr:colOff>476250</xdr:colOff>
      <xdr:row>171</xdr:row>
      <xdr:rowOff>405934</xdr:rowOff>
    </xdr:to>
    <xdr:sp macro="" textlink="">
      <xdr:nvSpPr>
        <xdr:cNvPr id="13" name="Rectángulo 12"/>
        <xdr:cNvSpPr/>
      </xdr:nvSpPr>
      <xdr:spPr>
        <a:xfrm>
          <a:off x="11901917" y="45377215"/>
          <a:ext cx="2576083" cy="6130344"/>
        </a:xfrm>
        <a:prstGeom prst="rect">
          <a:avLst/>
        </a:prstGeom>
        <a:solidFill>
          <a:srgbClr val="00206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800" b="1" u="sng" baseline="0">
              <a:solidFill>
                <a:srgbClr val="FFFF00"/>
              </a:solidFill>
              <a:latin typeface="Century Gothic" panose="020B0502020202020204" pitchFamily="34" charset="0"/>
              <a:ea typeface="+mn-ea"/>
              <a:cs typeface="+mn-cs"/>
            </a:rPr>
            <a:t>8. EN ETAPA PREVIA</a:t>
          </a:r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, las consultarías: </a:t>
          </a:r>
        </a:p>
        <a:p>
          <a:endParaRPr lang="es-ES" sz="1800" b="1" i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a) Project Manager Subcomponente 2.3. </a:t>
          </a:r>
        </a:p>
        <a:p>
          <a:pPr lvl="0"/>
          <a:endParaRPr lang="es-ES" sz="1800" b="0" i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b) Acompañamiento TI. </a:t>
          </a:r>
        </a:p>
        <a:p>
          <a:pPr lvl="0"/>
          <a:endParaRPr lang="es-ES" sz="1800" b="0" i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c) Cumplimiento Regulatorio y Antisoborno. </a:t>
          </a:r>
        </a:p>
        <a:p>
          <a:pPr lvl="0"/>
          <a:endParaRPr lang="es-ES" sz="1800" b="0" i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d) Nuevo Modelo de Gestión. </a:t>
          </a:r>
        </a:p>
        <a:p>
          <a:pPr lvl="0"/>
          <a:endParaRPr lang="es-ES" sz="1800" b="0" i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s-ES" sz="1800" b="0" i="1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e)Servicio de No consultoría de Licenciamiento CITRIX.</a:t>
          </a:r>
        </a:p>
        <a:p>
          <a:pPr lvl="1"/>
          <a:endParaRPr lang="es-ES" sz="1800" b="0" i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1"/>
          <a:endParaRPr lang="es-ES" sz="1800" b="0" i="1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244929</xdr:colOff>
      <xdr:row>0</xdr:row>
      <xdr:rowOff>0</xdr:rowOff>
    </xdr:from>
    <xdr:to>
      <xdr:col>1</xdr:col>
      <xdr:colOff>1682311</xdr:colOff>
      <xdr:row>7</xdr:row>
      <xdr:rowOff>28582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829CBD-57B4-4DB2-92C6-12F10B4759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2" t="25833" r="17909" b="23750"/>
        <a:stretch/>
      </xdr:blipFill>
      <xdr:spPr>
        <a:xfrm>
          <a:off x="244929" y="0"/>
          <a:ext cx="1437382" cy="1171582"/>
        </a:xfrm>
        <a:prstGeom prst="rect">
          <a:avLst/>
        </a:prstGeom>
      </xdr:spPr>
    </xdr:pic>
    <xdr:clientData/>
  </xdr:twoCellAnchor>
  <xdr:twoCellAnchor editAs="oneCell">
    <xdr:from>
      <xdr:col>4</xdr:col>
      <xdr:colOff>593066</xdr:colOff>
      <xdr:row>1</xdr:row>
      <xdr:rowOff>44513</xdr:rowOff>
    </xdr:from>
    <xdr:to>
      <xdr:col>5</xdr:col>
      <xdr:colOff>1619480</xdr:colOff>
      <xdr:row>6</xdr:row>
      <xdr:rowOff>96861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B2908304-B3FA-DAE5-C251-C4BBEAB1AC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43" t="27632" r="27803" b="27569"/>
        <a:stretch/>
      </xdr:blipFill>
      <xdr:spPr bwMode="auto">
        <a:xfrm>
          <a:off x="7587137" y="207799"/>
          <a:ext cx="1883664" cy="868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3298103</xdr:colOff>
      <xdr:row>1</xdr:row>
      <xdr:rowOff>48292</xdr:rowOff>
    </xdr:from>
    <xdr:to>
      <xdr:col>2</xdr:col>
      <xdr:colOff>957139</xdr:colOff>
      <xdr:row>6</xdr:row>
      <xdr:rowOff>77936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8539D822-F5D4-A8CF-28A1-930BAFC8D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8103" y="211578"/>
          <a:ext cx="2666465" cy="8460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360105</xdr:colOff>
      <xdr:row>17</xdr:row>
      <xdr:rowOff>166958</xdr:rowOff>
    </xdr:from>
    <xdr:to>
      <xdr:col>17</xdr:col>
      <xdr:colOff>539377</xdr:colOff>
      <xdr:row>34</xdr:row>
      <xdr:rowOff>5499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125976</xdr:colOff>
      <xdr:row>0</xdr:row>
      <xdr:rowOff>40968</xdr:rowOff>
    </xdr:from>
    <xdr:to>
      <xdr:col>10</xdr:col>
      <xdr:colOff>506976</xdr:colOff>
      <xdr:row>10</xdr:row>
      <xdr:rowOff>24991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66367</xdr:colOff>
      <xdr:row>10</xdr:row>
      <xdr:rowOff>153628</xdr:rowOff>
    </xdr:from>
    <xdr:to>
      <xdr:col>10</xdr:col>
      <xdr:colOff>562081</xdr:colOff>
      <xdr:row>22</xdr:row>
      <xdr:rowOff>123458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190500</xdr:rowOff>
    </xdr:from>
    <xdr:to>
      <xdr:col>4</xdr:col>
      <xdr:colOff>485775</xdr:colOff>
      <xdr:row>22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8942</xdr:colOff>
      <xdr:row>29</xdr:row>
      <xdr:rowOff>38100</xdr:rowOff>
    </xdr:from>
    <xdr:to>
      <xdr:col>4</xdr:col>
      <xdr:colOff>571499</xdr:colOff>
      <xdr:row>47</xdr:row>
      <xdr:rowOff>0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28015</xdr:colOff>
      <xdr:row>1</xdr:row>
      <xdr:rowOff>42021</xdr:rowOff>
    </xdr:from>
    <xdr:to>
      <xdr:col>1</xdr:col>
      <xdr:colOff>1484780</xdr:colOff>
      <xdr:row>2</xdr:row>
      <xdr:rowOff>429264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829CBD-57B4-4DB2-92C6-12F10B4759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2" t="25833" r="17909" b="23750"/>
        <a:stretch/>
      </xdr:blipFill>
      <xdr:spPr>
        <a:xfrm>
          <a:off x="285190" y="99171"/>
          <a:ext cx="1456765" cy="1187343"/>
        </a:xfrm>
        <a:prstGeom prst="rect">
          <a:avLst/>
        </a:prstGeom>
      </xdr:spPr>
    </xdr:pic>
    <xdr:clientData/>
  </xdr:twoCellAnchor>
  <xdr:twoCellAnchor editAs="oneCell">
    <xdr:from>
      <xdr:col>5</xdr:col>
      <xdr:colOff>924485</xdr:colOff>
      <xdr:row>1</xdr:row>
      <xdr:rowOff>210109</xdr:rowOff>
    </xdr:from>
    <xdr:to>
      <xdr:col>6</xdr:col>
      <xdr:colOff>1272997</xdr:colOff>
      <xdr:row>2</xdr:row>
      <xdr:rowOff>294152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B2908304-B3FA-DAE5-C251-C4BBEAB1AC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43" t="27632" r="27803" b="27569"/>
        <a:stretch/>
      </xdr:blipFill>
      <xdr:spPr bwMode="auto">
        <a:xfrm>
          <a:off x="8125385" y="267259"/>
          <a:ext cx="1901087" cy="884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882464</xdr:colOff>
      <xdr:row>1</xdr:row>
      <xdr:rowOff>126063</xdr:rowOff>
    </xdr:from>
    <xdr:to>
      <xdr:col>4</xdr:col>
      <xdr:colOff>798421</xdr:colOff>
      <xdr:row>2</xdr:row>
      <xdr:rowOff>373097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8539D822-F5D4-A8CF-28A1-930BAFC8D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92314" y="183213"/>
          <a:ext cx="3297332" cy="1047134"/>
        </a:xfrm>
        <a:prstGeom prst="rect">
          <a:avLst/>
        </a:prstGeom>
      </xdr:spPr>
    </xdr:pic>
    <xdr:clientData/>
  </xdr:twoCellAnchor>
  <xdr:twoCellAnchor editAs="oneCell">
    <xdr:from>
      <xdr:col>9</xdr:col>
      <xdr:colOff>840443</xdr:colOff>
      <xdr:row>1</xdr:row>
      <xdr:rowOff>168089</xdr:rowOff>
    </xdr:from>
    <xdr:to>
      <xdr:col>11</xdr:col>
      <xdr:colOff>703420</xdr:colOff>
      <xdr:row>2</xdr:row>
      <xdr:rowOff>255822</xdr:rowOff>
    </xdr:to>
    <xdr:pic>
      <xdr:nvPicPr>
        <xdr:cNvPr id="6" name="Picture 10" descr="Ministerio de Hacienda - República Dominicana">
          <a:extLst>
            <a:ext uri="{FF2B5EF4-FFF2-40B4-BE49-F238E27FC236}">
              <a16:creationId xmlns:a16="http://schemas.microsoft.com/office/drawing/2014/main" id="{9FEBE473-C7C2-A498-F48B-60C082D4C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8643" y="225239"/>
          <a:ext cx="2148977" cy="88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12</xdr:row>
      <xdr:rowOff>84045</xdr:rowOff>
    </xdr:from>
    <xdr:to>
      <xdr:col>4</xdr:col>
      <xdr:colOff>588309</xdr:colOff>
      <xdr:row>28</xdr:row>
      <xdr:rowOff>98052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717827</xdr:colOff>
      <xdr:row>12</xdr:row>
      <xdr:rowOff>98254</xdr:rowOff>
    </xdr:from>
    <xdr:to>
      <xdr:col>11</xdr:col>
      <xdr:colOff>1007717</xdr:colOff>
      <xdr:row>46</xdr:row>
      <xdr:rowOff>165653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252131</xdr:colOff>
      <xdr:row>88</xdr:row>
      <xdr:rowOff>28015</xdr:rowOff>
    </xdr:from>
    <xdr:to>
      <xdr:col>9</xdr:col>
      <xdr:colOff>1161268</xdr:colOff>
      <xdr:row>93</xdr:row>
      <xdr:rowOff>389964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13047</xdr:colOff>
      <xdr:row>95</xdr:row>
      <xdr:rowOff>52190</xdr:rowOff>
    </xdr:from>
    <xdr:to>
      <xdr:col>3</xdr:col>
      <xdr:colOff>342900</xdr:colOff>
      <xdr:row>111</xdr:row>
      <xdr:rowOff>156575</xdr:rowOff>
    </xdr:to>
    <xdr:sp macro="" textlink="">
      <xdr:nvSpPr>
        <xdr:cNvPr id="10" name="Rectángulo 9"/>
        <xdr:cNvSpPr/>
      </xdr:nvSpPr>
      <xdr:spPr>
        <a:xfrm>
          <a:off x="270222" y="22369265"/>
          <a:ext cx="4082703" cy="2847585"/>
        </a:xfrm>
        <a:prstGeom prst="rect">
          <a:avLst/>
        </a:prstGeom>
        <a:solidFill>
          <a:srgbClr val="00206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200">
              <a:latin typeface="Century Gothic" panose="020B0502020202020204" pitchFamily="34" charset="0"/>
            </a:rPr>
            <a:t>Entre</a:t>
          </a:r>
          <a:r>
            <a:rPr lang="es-ES" sz="1200" baseline="0">
              <a:latin typeface="Century Gothic" panose="020B0502020202020204" pitchFamily="34" charset="0"/>
            </a:rPr>
            <a:t> los logros alcanzados por la Unidad Ejecutora del  Proyecto (UEP CGR-BID), se encuentran: </a:t>
          </a:r>
        </a:p>
        <a:p>
          <a:pPr algn="l"/>
          <a:endParaRPr lang="es-ES" sz="1200" baseline="0">
            <a:latin typeface="Century Gothic" panose="020B0502020202020204" pitchFamily="34" charset="0"/>
          </a:endParaRPr>
        </a:p>
        <a:p>
          <a:pPr lvl="1" algn="l"/>
          <a:r>
            <a:rPr lang="es-ES" sz="1200" baseline="0">
              <a:latin typeface="Century Gothic" panose="020B0502020202020204" pitchFamily="34" charset="0"/>
            </a:rPr>
            <a:t>1. Haber logrado la elegibilidad del Programa por parte del Banco Interamericano de Desarrollo (BID) en fecha 6 de septiembre de 2023. </a:t>
          </a:r>
        </a:p>
        <a:p>
          <a:pPr algn="l"/>
          <a:endParaRPr lang="es-ES" sz="1200" baseline="0">
            <a:latin typeface="Century Gothic" panose="020B0502020202020204" pitchFamily="34" charset="0"/>
          </a:endParaRPr>
        </a:p>
        <a:p>
          <a:pPr lvl="1" algn="l"/>
          <a:r>
            <a:rPr lang="es-ES" sz="1200" baseline="0">
              <a:latin typeface="Century Gothic" panose="020B0502020202020204" pitchFamily="34" charset="0"/>
            </a:rPr>
            <a:t>2. Puesta en operación la UEP en tiempo récord, con la contratación del equipo principal: Coordinador General (agosto 2023) y los especialistas de Adquisición (</a:t>
          </a:r>
          <a:r>
            <a:rPr lang="es-ES" sz="12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agosto 2023</a:t>
          </a:r>
          <a:r>
            <a:rPr lang="es-ES" sz="1200" baseline="0">
              <a:latin typeface="Century Gothic" panose="020B0502020202020204" pitchFamily="34" charset="0"/>
            </a:rPr>
            <a:t>), Financiero (</a:t>
          </a:r>
          <a:r>
            <a:rPr lang="es-ES" sz="12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agosto 2023</a:t>
          </a:r>
          <a:r>
            <a:rPr lang="es-ES" sz="1200" baseline="0">
              <a:latin typeface="Century Gothic" panose="020B0502020202020204" pitchFamily="34" charset="0"/>
            </a:rPr>
            <a:t>), así como el Especialista de Planificación y Monitoreo (Noviembre de 2023).</a:t>
          </a:r>
        </a:p>
        <a:p>
          <a:pPr lvl="1" algn="l"/>
          <a:endParaRPr lang="es-ES" sz="12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480963</xdr:colOff>
      <xdr:row>95</xdr:row>
      <xdr:rowOff>58995</xdr:rowOff>
    </xdr:from>
    <xdr:to>
      <xdr:col>5</xdr:col>
      <xdr:colOff>228601</xdr:colOff>
      <xdr:row>111</xdr:row>
      <xdr:rowOff>152401</xdr:rowOff>
    </xdr:to>
    <xdr:sp macro="" textlink="">
      <xdr:nvSpPr>
        <xdr:cNvPr id="11" name="Rectángulo 10"/>
        <xdr:cNvSpPr/>
      </xdr:nvSpPr>
      <xdr:spPr>
        <a:xfrm>
          <a:off x="4490988" y="22376070"/>
          <a:ext cx="2938513" cy="2836606"/>
        </a:xfrm>
        <a:prstGeom prst="rect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3. Gestionado el primer desembolso para operativizar las ejecuciones y darle autonomía al componente 2 del Programa. </a:t>
          </a:r>
        </a:p>
        <a:p>
          <a:pPr algn="l"/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algn="l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4. En curso se encuentra la contratación de los oficiales de Adquisiciones y Financiero. También se encuentra en proceso de evaluación uno de los tres Project Manager del componente. </a:t>
          </a:r>
        </a:p>
        <a:p>
          <a:pPr algn="l"/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5. Revisado y actualizado la Matriz de Riesgos del Componente 2 del Programa. </a:t>
          </a:r>
        </a:p>
      </xdr:txBody>
    </xdr:sp>
    <xdr:clientData/>
  </xdr:twoCellAnchor>
  <xdr:twoCellAnchor>
    <xdr:from>
      <xdr:col>5</xdr:col>
      <xdr:colOff>355601</xdr:colOff>
      <xdr:row>95</xdr:row>
      <xdr:rowOff>63500</xdr:rowOff>
    </xdr:from>
    <xdr:to>
      <xdr:col>9</xdr:col>
      <xdr:colOff>406400</xdr:colOff>
      <xdr:row>111</xdr:row>
      <xdr:rowOff>152401</xdr:rowOff>
    </xdr:to>
    <xdr:sp macro="" textlink="">
      <xdr:nvSpPr>
        <xdr:cNvPr id="12" name="Rectángulo 11"/>
        <xdr:cNvSpPr/>
      </xdr:nvSpPr>
      <xdr:spPr>
        <a:xfrm>
          <a:off x="7556501" y="22380575"/>
          <a:ext cx="5118099" cy="2832101"/>
        </a:xfrm>
        <a:prstGeom prst="rect">
          <a:avLst/>
        </a:prstGeom>
        <a:solidFill>
          <a:srgbClr val="00206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6. Elaborado ocho (8) Términos de Referencia (TDR) internamente, con el apoyo de algunas áreas funcionales, los cuales se encuentran en la fase de revisión por el BID, correspondientes a: </a:t>
          </a:r>
        </a:p>
        <a:p>
          <a:pPr lvl="1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a. Contratación para preparación y certificación en Control Interno (COSO); </a:t>
          </a:r>
        </a:p>
        <a:p>
          <a:pPr lvl="1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b. Consultoría de Diagnóstico Legal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c. Consultoría de Diagnóstico Organizacional 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d. Consultoría de Diagnóstico Tecnológico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e. Consultoría de Coordinador de Integración y consolidación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f. Consultoría de gestión integral de riesgos (Producto 17);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g. Consultoría de Gestión del Cambio (Producto 19);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h. Consultoría para la elaboración y actualización de las normas básicas y complementarias (Producto 22).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effectLst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effectLst/>
          </a:endParaRPr>
        </a:p>
        <a:p>
          <a:pPr lvl="1"/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1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endParaRPr lang="es-ES" sz="12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546101</xdr:colOff>
      <xdr:row>95</xdr:row>
      <xdr:rowOff>63500</xdr:rowOff>
    </xdr:from>
    <xdr:to>
      <xdr:col>12</xdr:col>
      <xdr:colOff>1</xdr:colOff>
      <xdr:row>111</xdr:row>
      <xdr:rowOff>152401</xdr:rowOff>
    </xdr:to>
    <xdr:sp macro="" textlink="">
      <xdr:nvSpPr>
        <xdr:cNvPr id="13" name="Rectángulo 12"/>
        <xdr:cNvSpPr/>
      </xdr:nvSpPr>
      <xdr:spPr>
        <a:xfrm>
          <a:off x="12814301" y="22380575"/>
          <a:ext cx="2797175" cy="2832101"/>
        </a:xfrm>
        <a:prstGeom prst="rect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7. Gestionado la reactivación del Contrato de Servicios Profesionales de Ulises Guardiola para: 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a. Conferencia Magistral en la Semana de la Calidad e Innovación; 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b. Revisión técnica de TDR en proceso de evaluación por el BID; 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c. Revisión técnica del Anteproyecto de Ley 10-07. 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nnys Azael Lorenzo" refreshedDate="45384.579218402781" createdVersion="6" refreshedVersion="6" minRefreshableVersion="3" recordCount="71">
  <cacheSource type="worksheet">
    <worksheetSource name="Tabla1[[Nombre de tarea]:[Status]]"/>
  </cacheSource>
  <cacheFields count="5">
    <cacheField name="Nombre de tarea" numFmtId="0">
      <sharedItems/>
    </cacheField>
    <cacheField name="Start" numFmtId="0">
      <sharedItems/>
    </cacheField>
    <cacheField name="Finish" numFmtId="0">
      <sharedItems/>
    </cacheField>
    <cacheField name="% Complete" numFmtId="9">
      <sharedItems containsSemiMixedTypes="0" containsString="0" containsNumber="1" minValue="0" maxValue="1"/>
    </cacheField>
    <cacheField name="Status" numFmtId="0">
      <sharedItems count="5">
        <s v="Completada"/>
        <s v="En proceso"/>
        <s v="En la fecha prevista"/>
        <s v="Ganancia temprana"/>
        <s v="Rezaga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s v="Elaboración de TDR para los consultores encargados del levantamiento de información"/>
    <s v="Mon 02/10/23"/>
    <s v="Fri 17/11/23"/>
    <n v="1"/>
    <x v="0"/>
  </r>
  <r>
    <s v="Consultor individual en Derecho Administrativo para el Levantamiento de información sobre el modelo de gestión de la CGR existente e identificación de brechas de competencias y estándares internacionales"/>
    <s v="Thu 12/10/23"/>
    <s v="Thu 15/08/24"/>
    <n v="0.28999999999999998"/>
    <x v="1"/>
  </r>
  <r>
    <s v="Consultor individual en Tecnologías para el Levantamiento de información sobre el modelo de gestión de la CGR existente e identificación de brechas de competencias y estándares internacionales"/>
    <s v="Thu 12/10/23"/>
    <s v="Thu 15/08/24"/>
    <n v="0.28999999999999998"/>
    <x v="1"/>
  </r>
  <r>
    <s v="Consultor individual en Organización para el Levantamiento de información sobre el modelo de gestión de la CGR existente e identificación de brechas de competencias y estándares internacionales"/>
    <s v="Thu 12/10/23"/>
    <s v="Thu 15/08/24"/>
    <n v="0.27"/>
    <x v="1"/>
  </r>
  <r>
    <s v="Consultor coordinador para consolidación e integración de los trabajos de levantamiento de información e identificación de brechas"/>
    <s v="Thu 12/10/23"/>
    <s v="Thu 13/02/25"/>
    <n v="0.14000000000000001"/>
    <x v="1"/>
  </r>
  <r>
    <s v="Benchmark internacional"/>
    <s v="Mon 04/03/24"/>
    <s v="Fri 27/12/24"/>
    <n v="0"/>
    <x v="2"/>
  </r>
  <r>
    <s v="Creación del observatorio"/>
    <s v="Mon 03/02/25"/>
    <s v="Wed 30/04/25"/>
    <n v="0"/>
    <x v="2"/>
  </r>
  <r>
    <s v="Contratación de consultor para el diseño del nuevo modelo de gestión de la CGR "/>
    <s v="Mon 15/04/24"/>
    <s v="Fri 21/02/25"/>
    <n v="0.1"/>
    <x v="3"/>
  </r>
  <r>
    <s v="Contratación de consultor para el diseño del Plan Estratégico con base al modelo de gestión de la CGR"/>
    <s v="Fri 25/10/24"/>
    <s v="Mon 25/08/25"/>
    <n v="7.0000000000000007E-2"/>
    <x v="3"/>
  </r>
  <r>
    <s v="Contratación de un Project Manager de apoyo para el componente 2"/>
    <s v="Thu 12/10/23"/>
    <s v="Wed 19/04/28"/>
    <n v="0.1"/>
    <x v="1"/>
  </r>
  <r>
    <s v="Contratación de consultor para la elaboración de TdR y borrador de SP de una firma encargada de la transformación de Procesos misionales actuales priorizados y rediseño de la estructura organizacional de la CGR y Manual de Organización y Funciones"/>
    <s v="Wed 01/05/24"/>
    <s v="Fri 29/11/24"/>
    <n v="0"/>
    <x v="2"/>
  </r>
  <r>
    <s v="Ajustes al proceso para conciliación de nóminas, ajustes al proceso para certificación de contratos y modificaciones, ajustes al proceso de desarrollo normativo, ajustes al proceso de para aprobación de órdenes de pago y modificaciones"/>
    <s v="Tue 01/07/25"/>
    <s v="Thu 31/12/26"/>
    <n v="0"/>
    <x v="2"/>
  </r>
  <r>
    <s v="Contratación de firma para el desarrollo del proceso para gestión integral de riesgos en los procesos de la administración financiera del Estado y sectoriales"/>
    <s v="Thu 12/10/23"/>
    <s v="Mon 03/03/25"/>
    <n v="0.05"/>
    <x v="1"/>
  </r>
  <r>
    <s v="Contratación de consultor para el desarrollo del proceso para la investigación, análisis y seguimiento de fraude y corrupción administrativa"/>
    <s v="Wed 29/11/23"/>
    <s v="Mon 31/03/25"/>
    <n v="7.0000000000000007E-2"/>
    <x v="3"/>
  </r>
  <r>
    <s v="Contratación de consultor para el desarrollo del proceso para la prevención de fraudes con control social "/>
    <s v="Wed 29/11/23"/>
    <s v="Mon 30/09/24"/>
    <n v="7.0000000000000007E-2"/>
    <x v="3"/>
  </r>
  <r>
    <s v="Contratación de consultor para el diseño e implementación de procesos y programas de prevención de fraude"/>
    <s v="Wed 29/11/23"/>
    <s v="Mon 31/03/25"/>
    <n v="7.0000000000000007E-2"/>
    <x v="3"/>
  </r>
  <r>
    <s v="Contratación de consultor para el desarrollo protocolos, criterios y capacidades para la gestión de denuncias "/>
    <s v="Wed 29/11/23"/>
    <s v="Mon 30/09/24"/>
    <n v="7.0000000000000007E-2"/>
    <x v="3"/>
  </r>
  <r>
    <s v="Definición de estrategia antifraude, sistemas de denuncias y campaña de socialización continua"/>
    <s v="Mon 06/01/25"/>
    <s v="Fri 31/12/27"/>
    <n v="7.0000000000000007E-2"/>
    <x v="3"/>
  </r>
  <r>
    <s v="Contratación de consultor para la revisión y ajustes prioritarios a la estructura organizacional de la CGR"/>
    <s v="Thu 12/10/23"/>
    <s v="Fri 18/10/24"/>
    <n v="0.67"/>
    <x v="3"/>
  </r>
  <r>
    <s v="Rediseño de la estructura organizacional de la CGR y Manual de Organización y Funciones implementado"/>
    <s v="Mon 06/10/25"/>
    <s v="Fri 30/10/26"/>
    <n v="0"/>
    <x v="2"/>
  </r>
  <r>
    <s v="Desarrollo de instrumentos metodológicos para monitoreo y evaluación de la transformación digital"/>
    <s v="Mon 05/05/25"/>
    <s v="Fri 30/04/27"/>
    <n v="0"/>
    <x v="2"/>
  </r>
  <r>
    <s v="Diseño e implementación del Esquema de Gobernanza, estructura y procesos y de un &quot;Programa de Aseguramiento y Control de Calidad&quot;, conforme estandares nacionales e internacionales."/>
    <s v="Mon 05/01/26"/>
    <s v="Tue 30/06/26"/>
    <n v="0"/>
    <x v="2"/>
  </r>
  <r>
    <s v="Contratación de consultor para la elaboración de TdR y borrador de la SP firma encargada de la gestion del cambio de control interno y transformación digital "/>
    <s v="Thu 12/10/23"/>
    <s v="Mon 17/06/24"/>
    <n v="0.12"/>
    <x v="1"/>
  </r>
  <r>
    <s v="Contratación de firma para el diseño e implementación de la estrategia de gestión integral del cambio de control interno y transformación digital "/>
    <s v="Tue 18/06/24"/>
    <s v="Mon 17/04/28"/>
    <n v="0.01"/>
    <x v="1"/>
  </r>
  <r>
    <s v="Equipamiento de tecnología para apoyo a la comunicación y gestión del cambio "/>
    <s v="Tue 01/07/25"/>
    <s v="Wed 30/07/25"/>
    <n v="0"/>
    <x v="2"/>
  </r>
  <r>
    <s v="Diseño del modelo de talento humano, diseño e implementación del plan de desarrollo profesional por nivel de competencias y diseño e implementación de la carrera de control interno de la CGR"/>
    <s v="Mon 06/10/25"/>
    <s v="Fri 29/10/27"/>
    <n v="0"/>
    <x v="2"/>
  </r>
  <r>
    <s v="Proyecto de acreditación y autonomía de la Escuela de Control Interno"/>
    <s v="Mon 01/02/27"/>
    <s v="Fri 29/10/27"/>
    <n v="0"/>
    <x v="2"/>
  </r>
  <r>
    <s v="Contratación de firma para el desarrollo del curso de preparación para la certificación en COSO de auditores y otros profesionales de la CGR"/>
    <s v="Thu 12/10/23"/>
    <s v="Wed 12/06/24"/>
    <n v="0.73"/>
    <x v="1"/>
  </r>
  <r>
    <s v="Curso de preparación para la certificación en COSO de auditores y otros profesionales de la CGR"/>
    <s v="Mon 02/03/26"/>
    <s v="Tue 31/03/26"/>
    <n v="0"/>
    <x v="2"/>
  </r>
  <r>
    <s v="Certificación en COSO de auditores y otros profesionales de la CGR"/>
    <s v="Mon 09/09/24"/>
    <s v="Mon 13/01/25"/>
    <n v="0.49"/>
    <x v="3"/>
  </r>
  <r>
    <s v="Certificación en COSO de auditores y otros profesionales de la CGR"/>
    <s v="Mon 02/11/26"/>
    <s v="Mon 30/11/26"/>
    <n v="0"/>
    <x v="2"/>
  </r>
  <r>
    <s v="Contratación de firma para el desarrollo del curso de preparación para la certificación en CIA de auditores y otros profesionales de la CGR"/>
    <s v="Thu 12/10/23"/>
    <s v="Wed 12/06/24"/>
    <n v="0.61"/>
    <x v="1"/>
  </r>
  <r>
    <s v="Curso de preparación para la certificación en CIA de auditores y otros profesionales de la CGR"/>
    <s v="Mon 02/03/26"/>
    <s v="Mon 30/03/26"/>
    <n v="0"/>
    <x v="2"/>
  </r>
  <r>
    <s v="Certificación en CIA de auditores y otros profesionales de la CGR"/>
    <s v="Mon 09/09/24"/>
    <s v="Mon 13/01/25"/>
    <n v="0.38"/>
    <x v="3"/>
  </r>
  <r>
    <s v="Certificación en CIA de auditores y otros profesionales de la CGR"/>
    <s v="Mon 02/11/26"/>
    <s v="Mon 30/11/26"/>
    <n v="0"/>
    <x v="2"/>
  </r>
  <r>
    <s v="Actualización de la certificación en CIA"/>
    <s v="Tue 01/07/25"/>
    <s v="Fri 30/07/27"/>
    <n v="0"/>
    <x v="2"/>
  </r>
  <r>
    <s v="Curso de preparación"/>
    <s v="Mon 03/03/25"/>
    <s v="Mon 03/03/25"/>
    <n v="0"/>
    <x v="2"/>
  </r>
  <r>
    <s v="Certificación"/>
    <s v="Mon 03/11/25"/>
    <s v="Fri 28/11/25"/>
    <n v="0"/>
    <x v="2"/>
  </r>
  <r>
    <s v="Actualización de la certificación en CIA"/>
    <s v="Mon 05/07/27"/>
    <s v="Fri 30/07/27"/>
    <n v="0"/>
    <x v="2"/>
  </r>
  <r>
    <s v="Asistencia técnica a la CGR para lograr cumplir con la Certificación de la CGR en la Norma para la seguridad de las tecnologías de la información y comunicación "/>
    <s v="Mon 03/02/25"/>
    <s v="Fri 27/02/26"/>
    <n v="0"/>
    <x v="2"/>
  </r>
  <r>
    <s v="Contratación de firma para el desarrollo del curso de preparación para la certificación en AFA de auditores y otros profesionales de la CGR"/>
    <s v="Thu 12/10/23"/>
    <s v="Wed 12/06/24"/>
    <n v="0"/>
    <x v="2"/>
  </r>
  <r>
    <s v="Certificación en AFA de auditores y otros profesionales de la CGR"/>
    <s v="Mon 09/09/24"/>
    <s v="Mon 13/01/25"/>
    <n v="0"/>
    <x v="2"/>
  </r>
  <r>
    <s v="Actualización de la certificación "/>
    <s v="Mon 06/07/26"/>
    <s v="Fri 31/07/26"/>
    <n v="0"/>
    <x v="2"/>
  </r>
  <r>
    <s v="Contratación de consultor para la elaboración de TDR para contratación de consultores para Asistencia Técnica consultores encargados de la elaboración y actualización de las normas de medio ambiente, cambio climatico, Genero y discapacidad"/>
    <s v="Tue 27/02/24"/>
    <s v="Mon 30/09/24"/>
    <n v="0.14000000000000001"/>
    <x v="3"/>
  </r>
  <r>
    <s v="Contratación de consultor para la elaboración y actualización de las normas de primer y segundo grado y rediseño de herramienta de medición y evaluación del control interno"/>
    <s v="Wed 01/11/23"/>
    <s v="Fri 27/12/24"/>
    <n v="0.05"/>
    <x v="1"/>
  </r>
  <r>
    <s v="Consultor 2 - medio ambiente y cambio climatico"/>
    <s v="Mon 03/02/25"/>
    <s v="Mon 30/06/25"/>
    <n v="0"/>
    <x v="1"/>
  </r>
  <r>
    <s v="Consultor 3 - Genero y discapacidad"/>
    <s v="Mon 03/02/25"/>
    <s v="Mon 30/06/25"/>
    <n v="0"/>
    <x v="1"/>
  </r>
  <r>
    <s v="Talleres de sensibilización y capacitación de multiplicadores de la CGRD y las instituciones auditadas, para el conocimiento y aplicación de las normas básicas y complementarias de control interno, y promoción de la interacción entre auditor y auditado"/>
    <s v="Mon 03/11/25"/>
    <s v="Mon 30/11/26"/>
    <n v="0"/>
    <x v="3"/>
  </r>
  <r>
    <s v="Elaboración de TDR para contratación de consultoria de control interno"/>
    <s v="Thu 01/02/24"/>
    <s v="Fri 30/08/24"/>
    <n v="0"/>
    <x v="2"/>
  </r>
  <r>
    <s v="Levantamiento de información, diseño de un plan de acción para la implementación, desarrollo de los medios y elementos necesarios para la implementación del modelo de control interno institucional y acompañamiento en la implementación"/>
    <s v="Mon 01/09/25"/>
    <s v="Fri 29/01/27"/>
    <n v="0"/>
    <x v="2"/>
  </r>
  <r>
    <s v="Contratación de consultor para el análisis de capacidades de brechas basado en COBIT y generacion del plan de gobierno de TI"/>
    <s v="Mon 01/01/24"/>
    <s v="Thu 31/10/24"/>
    <n v="0.28999999999999998"/>
    <x v="3"/>
  </r>
  <r>
    <s v="Contratación de Firma para proveer personal en Mision para fortalecer de capacidades de TI, contrapartes a las firmas de consultoría y transferir conocimiento a la Entidad - Fase 1"/>
    <s v="Thu 12/10/23"/>
    <s v="Thu 12/08/27"/>
    <n v="0"/>
    <x v="2"/>
  </r>
  <r>
    <s v="Contratación de personal en Mision para fortalecer de capacidades de TI, contrapartes a las firmas de consultoría y transferir conocimiento a la Entidad - Fase 2"/>
    <s v="Mon 01/06/26"/>
    <s v="Mon 28/02/28"/>
    <n v="0"/>
    <x v="2"/>
  </r>
  <r>
    <s v="Contratación de Consultor para la elaboración de TdR, borrador de SP y aviso de expresión de interés para la Fábrica de Software, incluye el apoyo en la evaluación técnica de las propuestas"/>
    <s v="Thu 12/10/23"/>
    <s v="Wed 19/02/25"/>
    <n v="0"/>
    <x v="2"/>
  </r>
  <r>
    <s v="Contratación de Firma (Fábrica de software) para la arquitectura estratégica, la arquitectura de segmento, herramienta para el ciclo de vida de las recomendaciones y ajustes a los sistemas actuales incluyendo interoperabilidad - Fase 1"/>
    <s v="Wed 05/06/24"/>
    <s v="Mon 20/07/26"/>
    <n v="0"/>
    <x v="2"/>
  </r>
  <r>
    <s v="Selección directa de Firma (Fábrica de software) para continuar con la Fase 2 de la construcción y pruebas de componentes de software"/>
    <s v="Tue 14/04/26"/>
    <s v="Mon 20/12/27"/>
    <n v="0"/>
    <x v="2"/>
  </r>
  <r>
    <s v="Tableros y herramientas de analítica implementados, incluyendo metodología y plan de mejora de la calidad de los datos, arquitectura de la solución de analítica de acuerdo a las necesidades operativas y estratégicas de la CGR"/>
    <s v="Mon 01/09/25"/>
    <s v="Fri 30/07/27"/>
    <n v="0"/>
    <x v="2"/>
  </r>
  <r>
    <s v="Infraestructura y Servicios de TI"/>
    <s v="Wed 10/12/25"/>
    <s v="Wed 24/02/27"/>
    <n v="0"/>
    <x v="2"/>
  </r>
  <r>
    <s v="Contratación de firma para el diseño e implementación interfaz web del sistema Trámite Regular Estructurado"/>
    <s v="Thu 12/10/23"/>
    <s v="Mon 04/08/25"/>
    <n v="0"/>
    <x v="1"/>
  </r>
  <r>
    <s v="Capacitación especializada en ciberseguridad"/>
    <s v="Thu 01/01/26"/>
    <s v="Wed 30/06/27"/>
    <n v="0"/>
    <x v="2"/>
  </r>
  <r>
    <s v="Concientización y sensibilización en general"/>
    <s v="Thu 01/01/26"/>
    <s v="Wed 30/06/27"/>
    <n v="0"/>
    <x v="2"/>
  </r>
  <r>
    <s v="Plan de Continuidad de Negocios (BCP-Bussines Continuity Plan), diseñado e implementado"/>
    <s v="Fri 01/08/25"/>
    <s v="Thu 28/01/27"/>
    <n v="0.28999999999999998"/>
    <x v="3"/>
  </r>
  <r>
    <s v="Adquisición de Licenciamiento del Sistema de información para la gestión integral de riesgos en los procesos de control interno"/>
    <s v="Thu 15/02/24"/>
    <s v="Thu 16/12/27"/>
    <n v="0"/>
    <x v="2"/>
  </r>
  <r>
    <s v="Contratación de Coordinador del Proyecto"/>
    <s v="Fri 05/05/23"/>
    <s v="Thu 04/05/28"/>
    <n v="0.14000000000000001"/>
    <x v="1"/>
  </r>
  <r>
    <s v="Contratación de Especialista de Adquisiciones"/>
    <s v="Fri 05/05/23"/>
    <s v="Tue 16/05/28"/>
    <n v="0.14000000000000001"/>
    <x v="1"/>
  </r>
  <r>
    <s v="Contratación de Especialista Financiero"/>
    <s v="Fri 05/05/23"/>
    <s v="Mon 10/04/28"/>
    <n v="0.14000000000000001"/>
    <x v="1"/>
  </r>
  <r>
    <s v="Contratación de un Especialista en P&amp;M"/>
    <s v="Fri 05/05/23"/>
    <s v="Tue 21/03/28"/>
    <n v="0.11"/>
    <x v="1"/>
  </r>
  <r>
    <s v="Contratación de Especialista de Apoyo en Comunicaciones"/>
    <s v="Wed 16/08/23"/>
    <s v="Fri 10/03/28"/>
    <n v="0"/>
    <x v="4"/>
  </r>
  <r>
    <s v="Contratación de un Oficial de Adquisiciones para la UEP / CGR"/>
    <s v="Tue 03/10/23"/>
    <s v="Mon 17/01/28"/>
    <n v="0.1"/>
    <x v="1"/>
  </r>
  <r>
    <s v="Contratación de Oficial Financiero para la UEP / CGR"/>
    <s v="Tue 03/10/23"/>
    <s v="Thu 27/04/28"/>
    <n v="0.09"/>
    <x v="1"/>
  </r>
  <r>
    <s v="Gastos logísticos"/>
    <s v="Tue 02/01/24"/>
    <s v="Tue 04/01/28"/>
    <n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2:B8" firstHeaderRow="1" firstDataRow="1" firstDataCol="1"/>
  <pivotFields count="5">
    <pivotField showAll="0"/>
    <pivotField showAll="0" defaultSubtotal="0"/>
    <pivotField showAll="0" defaultSubtotal="0"/>
    <pivotField numFmtId="9" showAll="0"/>
    <pivotField axis="axisRow" dataField="1" showAll="0" sortType="descending">
      <items count="6">
        <item x="2"/>
        <item x="1"/>
        <item x="0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4"/>
  </rowFields>
  <rowItems count="6">
    <i>
      <x/>
    </i>
    <i>
      <x v="1"/>
    </i>
    <i>
      <x v="3"/>
    </i>
    <i>
      <x v="4"/>
    </i>
    <i>
      <x v="2"/>
    </i>
    <i t="grand">
      <x/>
    </i>
  </rowItems>
  <colItems count="1">
    <i/>
  </colItems>
  <dataFields count="1">
    <dataField name="Cuenta de Status" fld="4" subtotal="count" baseField="0" baseItem="0"/>
  </dataFields>
  <chartFormats count="12">
    <chartFormat chart="4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4" format="20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4" format="22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4" format="23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14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5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17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18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4" format="24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3:F85" totalsRowCount="1" headerRowDxfId="11" dataDxfId="9" headerRowBorderDxfId="10" tableBorderDxfId="8" totalsRowBorderDxfId="7">
  <autoFilter ref="A13:F84"/>
  <tableColumns count="6">
    <tableColumn id="1" name="WBS" dataDxfId="6" totalsRowDxfId="5"/>
    <tableColumn id="2" name="Nombre de tarea" totalsRowLabel="Total" totalsRowDxfId="4"/>
    <tableColumn id="3" name="Start" totalsRowDxfId="3"/>
    <tableColumn id="4" name="Finish" totalsRowDxfId="2"/>
    <tableColumn id="5" name="% Complete" totalsRowFunction="custom" totalsRowDxfId="1">
      <totalsRowFormula>AVERAGE(E14:E84)</totalsRowFormula>
    </tableColumn>
    <tableColumn id="6" name="Status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</sheetPr>
  <dimension ref="A1:AC173"/>
  <sheetViews>
    <sheetView showGridLines="0" view="pageBreakPreview" zoomScale="55" zoomScaleNormal="66" zoomScaleSheetLayoutView="55" workbookViewId="0">
      <selection activeCell="B7" sqref="B7:L9"/>
    </sheetView>
  </sheetViews>
  <sheetFormatPr baseColWidth="10" defaultColWidth="11" defaultRowHeight="13.5"/>
  <cols>
    <col min="1" max="1" width="3.375" style="3" customWidth="1"/>
    <col min="2" max="2" width="30.875" style="3" customWidth="1"/>
    <col min="3" max="3" width="18.375" style="3" customWidth="1"/>
    <col min="4" max="4" width="26" style="3" customWidth="1"/>
    <col min="5" max="5" width="15.875" style="3" customWidth="1"/>
    <col min="6" max="6" width="26.5" style="3" customWidth="1"/>
    <col min="7" max="7" width="19.375" style="3" bestFit="1" customWidth="1"/>
    <col min="8" max="8" width="23.75" style="3" customWidth="1"/>
    <col min="9" max="9" width="19.25" style="3" bestFit="1" customWidth="1"/>
    <col min="10" max="10" width="17.625" style="3" customWidth="1"/>
    <col min="11" max="11" width="13.5" style="3" customWidth="1"/>
    <col min="12" max="12" width="16.5" style="3" customWidth="1"/>
    <col min="13" max="13" width="3.375" style="4" customWidth="1"/>
    <col min="14" max="14" width="15.125" style="3" customWidth="1"/>
    <col min="15" max="16384" width="11" style="3"/>
  </cols>
  <sheetData>
    <row r="1" spans="1:29" ht="4.5" customHeight="1"/>
    <row r="2" spans="1:29" ht="63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6"/>
    </row>
    <row r="3" spans="1:29" ht="41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6"/>
    </row>
    <row r="4" spans="1:29" ht="41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6"/>
    </row>
    <row r="5" spans="1:29" ht="41.25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29" ht="41.25" customHeight="1" thickBo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29" ht="50.25" customHeight="1">
      <c r="B7" s="233" t="s">
        <v>425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</row>
    <row r="8" spans="1:29" ht="29.25">
      <c r="B8" s="238" t="s">
        <v>419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</row>
    <row r="9" spans="1:29" ht="43.5">
      <c r="B9" s="240" t="s">
        <v>420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</row>
    <row r="10" spans="1:29" ht="17.25" customHeight="1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29" ht="54.75" customHeight="1">
      <c r="B11" s="239" t="s">
        <v>421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</row>
    <row r="12" spans="1:29" ht="17.25" customHeight="1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29" ht="43.5" customHeight="1">
      <c r="B13" s="235" t="s">
        <v>273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6"/>
    </row>
    <row r="14" spans="1:29" ht="95.25" customHeight="1">
      <c r="A14" s="4"/>
      <c r="B14" s="87" t="s">
        <v>1</v>
      </c>
      <c r="C14" s="234" t="s">
        <v>410</v>
      </c>
      <c r="D14" s="234"/>
      <c r="E14" s="234"/>
      <c r="F14" s="234"/>
      <c r="G14" s="234"/>
      <c r="H14" s="234"/>
      <c r="I14" s="234"/>
      <c r="J14" s="90" t="s">
        <v>424</v>
      </c>
      <c r="K14" s="90" t="s">
        <v>422</v>
      </c>
      <c r="L14" s="90" t="s">
        <v>423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51.5" customHeight="1">
      <c r="A15" s="4"/>
      <c r="B15" s="88" t="s">
        <v>5</v>
      </c>
      <c r="C15" s="241" t="s">
        <v>546</v>
      </c>
      <c r="D15" s="241"/>
      <c r="E15" s="241"/>
      <c r="F15" s="241"/>
      <c r="G15" s="241"/>
      <c r="H15" s="241"/>
      <c r="I15" s="242"/>
      <c r="J15" s="149" t="s">
        <v>411</v>
      </c>
      <c r="K15" s="150" t="s">
        <v>45</v>
      </c>
      <c r="L15" s="149">
        <v>46824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10.25" customHeight="1">
      <c r="A16" s="4"/>
      <c r="B16" s="88" t="s">
        <v>3</v>
      </c>
      <c r="C16" s="237" t="s">
        <v>488</v>
      </c>
      <c r="D16" s="237"/>
      <c r="G16" s="90" t="s">
        <v>418</v>
      </c>
      <c r="H16" s="90" t="s">
        <v>416</v>
      </c>
      <c r="I16" s="90" t="s">
        <v>417</v>
      </c>
      <c r="J16" s="90" t="s">
        <v>412</v>
      </c>
      <c r="K16" s="90" t="s">
        <v>413</v>
      </c>
      <c r="L16" s="90" t="s">
        <v>414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15.5" customHeight="1">
      <c r="A17" s="4"/>
      <c r="B17" s="89" t="s">
        <v>4</v>
      </c>
      <c r="C17" s="237" t="s">
        <v>285</v>
      </c>
      <c r="D17" s="237"/>
      <c r="G17" s="143">
        <v>60000000</v>
      </c>
      <c r="H17" s="141">
        <f>G17-I17</f>
        <v>48070000</v>
      </c>
      <c r="I17" s="143">
        <v>11930000</v>
      </c>
      <c r="J17" s="140" t="s">
        <v>415</v>
      </c>
      <c r="K17" s="141">
        <v>12</v>
      </c>
      <c r="L17" s="142">
        <f>K17/60</f>
        <v>0.2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25.5" customHeight="1">
      <c r="A18" s="4"/>
      <c r="B18" s="123"/>
      <c r="C18" s="123"/>
      <c r="D18" s="123"/>
      <c r="F18" s="144"/>
      <c r="G18" s="145"/>
      <c r="H18" s="144"/>
      <c r="I18" s="146"/>
      <c r="J18" s="147"/>
      <c r="K18" s="145"/>
      <c r="L18" s="148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49.5" customHeight="1">
      <c r="A19" s="4"/>
      <c r="B19" s="222" t="s">
        <v>274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23.25" customHeight="1">
      <c r="A20" s="4"/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71.25" customHeight="1">
      <c r="A21" s="4"/>
      <c r="B21" s="220" t="s">
        <v>47</v>
      </c>
      <c r="C21" s="221"/>
      <c r="D21" s="224">
        <v>1.9E-2</v>
      </c>
      <c r="E21" s="225"/>
      <c r="F21" s="93"/>
      <c r="G21" s="94"/>
      <c r="H21" s="94"/>
      <c r="I21" s="220" t="s">
        <v>46</v>
      </c>
      <c r="J21" s="221"/>
      <c r="K21" s="224">
        <f>'Reporte de avance'!E85</f>
        <v>0.10084507042253518</v>
      </c>
      <c r="L21" s="226"/>
      <c r="N21" s="20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41.25" customHeight="1">
      <c r="A22" s="4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N22" s="92"/>
      <c r="O22" s="92"/>
      <c r="P22" s="92"/>
      <c r="Q22" s="92"/>
      <c r="R22" s="92"/>
      <c r="S22" s="92"/>
      <c r="T22" s="92"/>
      <c r="U22" s="4"/>
      <c r="V22" s="4"/>
      <c r="W22" s="4"/>
      <c r="X22" s="4"/>
      <c r="Y22" s="4"/>
      <c r="Z22" s="4"/>
      <c r="AA22" s="4"/>
      <c r="AB22" s="4"/>
      <c r="AC22" s="4"/>
    </row>
    <row r="23" spans="1:29" ht="23.25" customHeight="1">
      <c r="A23" s="4"/>
      <c r="D23" s="4"/>
      <c r="E23" s="4"/>
      <c r="F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22.5" customHeight="1">
      <c r="A24" s="4"/>
      <c r="B24" s="6"/>
      <c r="C24" s="6"/>
      <c r="D24" s="4"/>
      <c r="E24" s="4"/>
      <c r="F24" s="4"/>
      <c r="G24" s="4"/>
      <c r="H24" s="4"/>
      <c r="I24" s="4"/>
      <c r="J24" s="4"/>
      <c r="K24" s="4"/>
      <c r="L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31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29.1" customHeight="1">
      <c r="A62" s="4"/>
      <c r="B62" s="6"/>
      <c r="C62" s="6"/>
      <c r="D62" s="6"/>
      <c r="E62" s="6"/>
      <c r="F62" s="6"/>
      <c r="G62" s="6"/>
      <c r="H62" s="4"/>
      <c r="I62" s="4"/>
      <c r="J62" s="4"/>
      <c r="K62" s="4"/>
      <c r="L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>
      <c r="A63" s="4"/>
      <c r="B63" s="6"/>
      <c r="C63" s="6"/>
      <c r="D63" s="6"/>
      <c r="E63" s="6"/>
      <c r="F63" s="6"/>
      <c r="G63" s="6"/>
      <c r="H63" s="4"/>
      <c r="I63" s="4"/>
      <c r="J63" s="4"/>
      <c r="K63" s="4"/>
      <c r="L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>
      <c r="A64" s="4"/>
      <c r="B64" s="6"/>
      <c r="C64" s="6"/>
      <c r="D64" s="6"/>
      <c r="E64" s="6"/>
      <c r="F64" s="6"/>
      <c r="G64" s="6"/>
      <c r="H64" s="4"/>
      <c r="I64" s="4"/>
      <c r="J64" s="4"/>
      <c r="K64" s="4"/>
      <c r="L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>
      <c r="A65" s="4"/>
      <c r="B65" s="7"/>
      <c r="C65" s="8"/>
      <c r="D65" s="8"/>
      <c r="E65" s="8"/>
      <c r="F65" s="8"/>
      <c r="G65" s="6"/>
      <c r="H65" s="4"/>
      <c r="I65" s="4"/>
      <c r="J65" s="4"/>
      <c r="K65" s="4"/>
      <c r="L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>
      <c r="A66" s="4"/>
      <c r="B66" s="9"/>
      <c r="C66" s="6"/>
      <c r="D66" s="6"/>
      <c r="E66" s="6"/>
      <c r="F66" s="6"/>
      <c r="G66" s="6"/>
      <c r="H66" s="4"/>
      <c r="I66" s="4"/>
      <c r="J66" s="4"/>
      <c r="K66" s="4"/>
      <c r="L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>
      <c r="A67" s="4"/>
      <c r="B67" s="9"/>
      <c r="C67" s="6"/>
      <c r="D67" s="6"/>
      <c r="E67" s="6"/>
      <c r="F67" s="6"/>
      <c r="G67" s="6"/>
      <c r="H67" s="4"/>
      <c r="I67" s="4"/>
      <c r="J67" s="4"/>
      <c r="K67" s="4"/>
      <c r="L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>
      <c r="A68" s="4"/>
      <c r="B68" s="9"/>
      <c r="C68" s="6"/>
      <c r="D68" s="6"/>
      <c r="E68" s="6"/>
      <c r="F68" s="6"/>
      <c r="G68" s="6"/>
      <c r="H68" s="4"/>
      <c r="I68" s="4"/>
      <c r="J68" s="4"/>
      <c r="K68" s="4"/>
      <c r="L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>
      <c r="A69" s="4"/>
      <c r="B69" s="9"/>
      <c r="C69" s="6"/>
      <c r="D69" s="6"/>
      <c r="E69" s="6"/>
      <c r="F69" s="6"/>
      <c r="G69" s="6"/>
      <c r="H69" s="4"/>
      <c r="I69" s="4"/>
      <c r="J69" s="4"/>
      <c r="K69" s="4"/>
      <c r="L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>
      <c r="A70" s="4"/>
      <c r="B70" s="9"/>
      <c r="C70" s="6"/>
      <c r="D70" s="6"/>
      <c r="E70" s="6"/>
      <c r="F70" s="6"/>
      <c r="G70" s="6"/>
      <c r="H70" s="4"/>
      <c r="I70" s="4"/>
      <c r="J70" s="4"/>
      <c r="K70" s="4"/>
      <c r="L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>
      <c r="A71" s="4"/>
      <c r="B71" s="9"/>
      <c r="C71" s="6"/>
      <c r="D71" s="6"/>
      <c r="E71" s="6"/>
      <c r="F71" s="6"/>
      <c r="G71" s="6"/>
      <c r="H71" s="4"/>
      <c r="I71" s="4"/>
      <c r="J71" s="4"/>
      <c r="K71" s="4"/>
      <c r="L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>
      <c r="A72" s="4"/>
      <c r="B72" s="6"/>
      <c r="C72" s="6"/>
      <c r="D72" s="6"/>
      <c r="E72" s="6"/>
      <c r="F72" s="6"/>
      <c r="G72" s="6"/>
      <c r="H72" s="4"/>
      <c r="I72" s="4"/>
      <c r="J72" s="4"/>
      <c r="K72" s="4"/>
      <c r="L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>
      <c r="A73" s="4"/>
      <c r="B73" s="6"/>
      <c r="C73" s="6"/>
      <c r="D73" s="6"/>
      <c r="E73" s="6"/>
      <c r="F73" s="6"/>
      <c r="G73" s="6"/>
      <c r="H73" s="4"/>
      <c r="I73" s="4"/>
      <c r="J73" s="4"/>
      <c r="K73" s="4"/>
      <c r="L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>
      <c r="A74" s="4"/>
      <c r="B74" s="6"/>
      <c r="C74" s="6"/>
      <c r="D74" s="6"/>
      <c r="E74" s="6"/>
      <c r="F74" s="6"/>
      <c r="G74" s="6"/>
      <c r="H74" s="4"/>
      <c r="I74" s="4"/>
      <c r="J74" s="4"/>
      <c r="K74" s="4"/>
      <c r="L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>
      <c r="A75" s="4"/>
      <c r="B75" s="6"/>
      <c r="C75" s="6"/>
      <c r="D75" s="6"/>
      <c r="E75" s="6"/>
      <c r="F75" s="6"/>
      <c r="G75" s="4"/>
      <c r="H75" s="4"/>
      <c r="I75" s="4"/>
      <c r="J75" s="4"/>
      <c r="K75" s="4"/>
      <c r="L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48" customHeight="1">
      <c r="A79" s="4"/>
      <c r="B79" s="222" t="s">
        <v>275</v>
      </c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1.25" customHeight="1">
      <c r="A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37.25" customHeight="1">
      <c r="A81" s="4"/>
      <c r="B81" s="85" t="s">
        <v>277</v>
      </c>
      <c r="C81" s="151" t="s">
        <v>278</v>
      </c>
      <c r="D81" s="96" t="s">
        <v>276</v>
      </c>
      <c r="E81" s="151" t="s">
        <v>280</v>
      </c>
      <c r="F81" s="96" t="s">
        <v>279</v>
      </c>
      <c r="G81" s="95" t="s">
        <v>426</v>
      </c>
      <c r="H81" s="96" t="s">
        <v>284</v>
      </c>
      <c r="I81" s="151" t="s">
        <v>106</v>
      </c>
      <c r="J81" s="96" t="s">
        <v>281</v>
      </c>
      <c r="K81" s="151" t="s">
        <v>105</v>
      </c>
      <c r="L81" s="96" t="s">
        <v>282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1.25" customHeight="1">
      <c r="A82" s="4"/>
      <c r="J82" s="4"/>
      <c r="K82" s="4"/>
      <c r="L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20.25" hidden="1" customHeight="1">
      <c r="A83" s="4"/>
      <c r="B83" s="217" t="s">
        <v>163</v>
      </c>
      <c r="C83" s="217"/>
      <c r="D83" s="217"/>
      <c r="E83" s="217"/>
      <c r="F83" s="217"/>
      <c r="G83" s="217"/>
      <c r="H83" s="217"/>
      <c r="I83" s="217"/>
      <c r="J83" s="4"/>
      <c r="K83" s="4"/>
      <c r="L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38.25" hidden="1" customHeight="1">
      <c r="A84" s="4"/>
      <c r="B84" s="52" t="s">
        <v>72</v>
      </c>
      <c r="C84" s="227" t="s">
        <v>73</v>
      </c>
      <c r="D84" s="227"/>
      <c r="E84" s="227"/>
      <c r="F84" s="227"/>
      <c r="G84" s="53" t="s">
        <v>74</v>
      </c>
      <c r="H84" s="52" t="s">
        <v>75</v>
      </c>
      <c r="I84" s="54" t="s">
        <v>76</v>
      </c>
      <c r="J84" s="4"/>
      <c r="K84" s="70" t="s">
        <v>160</v>
      </c>
      <c r="L84" s="69" t="s">
        <v>149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5.75" hidden="1" customHeight="1">
      <c r="B85" s="55"/>
      <c r="C85" s="228"/>
      <c r="D85" s="228"/>
      <c r="E85" s="228"/>
      <c r="F85" s="228"/>
      <c r="G85" s="58"/>
      <c r="H85" s="56"/>
      <c r="I85" s="55"/>
      <c r="K85" s="229">
        <f>COUNTA(G85:G88)</f>
        <v>0</v>
      </c>
      <c r="L85" s="229">
        <f>SUM(G85:G88)</f>
        <v>0</v>
      </c>
    </row>
    <row r="86" spans="1:29" ht="15.75" hidden="1" customHeight="1">
      <c r="B86" s="55"/>
      <c r="C86" s="228"/>
      <c r="D86" s="228"/>
      <c r="E86" s="228"/>
      <c r="F86" s="228"/>
      <c r="G86" s="58"/>
      <c r="H86" s="56"/>
      <c r="I86" s="55"/>
      <c r="K86" s="230"/>
      <c r="L86" s="230"/>
    </row>
    <row r="87" spans="1:29" ht="15.75" hidden="1" customHeight="1">
      <c r="B87" s="55"/>
      <c r="C87" s="228"/>
      <c r="D87" s="228"/>
      <c r="E87" s="228"/>
      <c r="F87" s="228"/>
      <c r="G87" s="58"/>
      <c r="H87" s="56"/>
      <c r="I87" s="55"/>
      <c r="K87" s="230"/>
      <c r="L87" s="230"/>
    </row>
    <row r="88" spans="1:29" ht="13.5" hidden="1" customHeight="1">
      <c r="B88" s="55"/>
      <c r="C88" s="228"/>
      <c r="D88" s="228"/>
      <c r="E88" s="228"/>
      <c r="F88" s="228"/>
      <c r="G88" s="58"/>
      <c r="H88" s="57"/>
      <c r="I88" s="55"/>
      <c r="K88" s="231"/>
      <c r="L88" s="231"/>
    </row>
    <row r="89" spans="1:29" hidden="1">
      <c r="K89" s="15"/>
    </row>
    <row r="90" spans="1:29" ht="22.5" hidden="1">
      <c r="B90" s="217" t="s">
        <v>162</v>
      </c>
      <c r="C90" s="217"/>
      <c r="D90" s="217"/>
      <c r="E90" s="217"/>
      <c r="F90" s="217"/>
      <c r="G90" s="217"/>
      <c r="H90" s="217"/>
      <c r="I90" s="217"/>
    </row>
    <row r="91" spans="1:29" ht="35.25" hidden="1" customHeight="1">
      <c r="B91" s="74" t="s">
        <v>72</v>
      </c>
      <c r="C91" s="256" t="s">
        <v>73</v>
      </c>
      <c r="D91" s="257"/>
      <c r="E91" s="257"/>
      <c r="F91" s="257"/>
      <c r="G91" s="258"/>
      <c r="H91" s="74" t="s">
        <v>75</v>
      </c>
      <c r="I91" s="75" t="s">
        <v>76</v>
      </c>
      <c r="K91" s="70" t="s">
        <v>160</v>
      </c>
      <c r="L91" s="45" t="s">
        <v>164</v>
      </c>
    </row>
    <row r="92" spans="1:29" ht="30" hidden="1" customHeight="1">
      <c r="K92" s="73">
        <f>COUNTA(H100)</f>
        <v>1</v>
      </c>
      <c r="L92" s="76" t="e">
        <f>K92/($K$92+#REF!+$K$120+#REF!)</f>
        <v>#REF!</v>
      </c>
    </row>
    <row r="93" spans="1:29" hidden="1"/>
    <row r="94" spans="1:29" ht="22.5" customHeight="1">
      <c r="B94" s="216" t="s">
        <v>484</v>
      </c>
      <c r="C94" s="216"/>
      <c r="D94" s="216"/>
      <c r="E94" s="216"/>
      <c r="F94" s="216"/>
      <c r="G94" s="216"/>
      <c r="H94" s="216"/>
      <c r="I94" s="216"/>
      <c r="J94" s="216"/>
      <c r="K94" s="216"/>
      <c r="L94" s="216"/>
    </row>
    <row r="95" spans="1:29" ht="35.25" customHeight="1">
      <c r="B95" s="99" t="s">
        <v>72</v>
      </c>
      <c r="C95" s="209" t="s">
        <v>73</v>
      </c>
      <c r="D95" s="210"/>
      <c r="E95" s="210"/>
      <c r="F95" s="210"/>
      <c r="G95" s="211"/>
      <c r="H95" s="99" t="s">
        <v>75</v>
      </c>
      <c r="I95" s="259" t="s">
        <v>76</v>
      </c>
      <c r="J95" s="260"/>
      <c r="K95" s="118" t="s">
        <v>160</v>
      </c>
      <c r="L95" s="45" t="s">
        <v>164</v>
      </c>
    </row>
    <row r="96" spans="1:29" ht="17.25" customHeight="1">
      <c r="B96" s="198" t="s">
        <v>146</v>
      </c>
      <c r="C96" s="215" t="s">
        <v>480</v>
      </c>
      <c r="D96" s="215"/>
      <c r="E96" s="215"/>
      <c r="F96" s="215"/>
      <c r="G96" s="215"/>
      <c r="H96" s="98" t="s">
        <v>179</v>
      </c>
      <c r="I96" s="215" t="s">
        <v>559</v>
      </c>
      <c r="J96" s="215"/>
      <c r="K96" s="263">
        <f>COUNTA(H96:H111)</f>
        <v>16</v>
      </c>
      <c r="L96" s="264">
        <f>K96/SUM($K$96,$K$117,$K$131,$K$114)</f>
        <v>0.59259259259259256</v>
      </c>
    </row>
    <row r="97" spans="2:12" ht="20.25" customHeight="1">
      <c r="B97" s="198" t="s">
        <v>146</v>
      </c>
      <c r="C97" s="215" t="s">
        <v>481</v>
      </c>
      <c r="D97" s="215"/>
      <c r="E97" s="215"/>
      <c r="F97" s="215"/>
      <c r="G97" s="215"/>
      <c r="H97" s="98" t="s">
        <v>251</v>
      </c>
      <c r="I97" s="215" t="s">
        <v>559</v>
      </c>
      <c r="J97" s="215"/>
      <c r="K97" s="263"/>
      <c r="L97" s="264"/>
    </row>
    <row r="98" spans="2:12" ht="20.25" customHeight="1">
      <c r="B98" s="198" t="s">
        <v>146</v>
      </c>
      <c r="C98" s="215" t="s">
        <v>482</v>
      </c>
      <c r="D98" s="215"/>
      <c r="E98" s="215"/>
      <c r="F98" s="215"/>
      <c r="G98" s="215"/>
      <c r="H98" s="98" t="s">
        <v>555</v>
      </c>
      <c r="I98" s="215" t="s">
        <v>559</v>
      </c>
      <c r="J98" s="215"/>
      <c r="K98" s="263"/>
      <c r="L98" s="264"/>
    </row>
    <row r="99" spans="2:12" ht="17.25" customHeight="1">
      <c r="B99" s="198" t="s">
        <v>146</v>
      </c>
      <c r="C99" s="215" t="s">
        <v>483</v>
      </c>
      <c r="D99" s="215"/>
      <c r="E99" s="215"/>
      <c r="F99" s="215"/>
      <c r="G99" s="215"/>
      <c r="H99" s="98" t="s">
        <v>556</v>
      </c>
      <c r="I99" s="215" t="s">
        <v>559</v>
      </c>
      <c r="J99" s="215"/>
      <c r="K99" s="263"/>
      <c r="L99" s="264"/>
    </row>
    <row r="100" spans="2:12" ht="30" customHeight="1">
      <c r="B100" s="205" t="s">
        <v>124</v>
      </c>
      <c r="C100" s="232" t="s">
        <v>117</v>
      </c>
      <c r="D100" s="232"/>
      <c r="E100" s="232"/>
      <c r="F100" s="232"/>
      <c r="G100" s="232"/>
      <c r="H100" s="206" t="s">
        <v>111</v>
      </c>
      <c r="I100" s="232" t="s">
        <v>547</v>
      </c>
      <c r="J100" s="232"/>
      <c r="K100" s="263"/>
      <c r="L100" s="264"/>
    </row>
    <row r="101" spans="2:12" ht="15.75">
      <c r="B101" s="271" t="s">
        <v>124</v>
      </c>
      <c r="C101" s="232" t="s">
        <v>118</v>
      </c>
      <c r="D101" s="232"/>
      <c r="E101" s="232"/>
      <c r="F101" s="232"/>
      <c r="G101" s="232"/>
      <c r="H101" s="206" t="s">
        <v>112</v>
      </c>
      <c r="I101" s="274" t="s">
        <v>547</v>
      </c>
      <c r="J101" s="275"/>
      <c r="K101" s="263"/>
      <c r="L101" s="264"/>
    </row>
    <row r="102" spans="2:12" ht="24.75" customHeight="1">
      <c r="B102" s="272"/>
      <c r="C102" s="218" t="s">
        <v>119</v>
      </c>
      <c r="D102" s="218"/>
      <c r="E102" s="218"/>
      <c r="F102" s="218"/>
      <c r="G102" s="218"/>
      <c r="H102" s="98" t="s">
        <v>113</v>
      </c>
      <c r="I102" s="276"/>
      <c r="J102" s="277"/>
      <c r="K102" s="263"/>
      <c r="L102" s="264"/>
    </row>
    <row r="103" spans="2:12" ht="24.75" customHeight="1">
      <c r="B103" s="272"/>
      <c r="C103" s="218" t="s">
        <v>120</v>
      </c>
      <c r="D103" s="218"/>
      <c r="E103" s="218"/>
      <c r="F103" s="218"/>
      <c r="G103" s="218"/>
      <c r="H103" s="98" t="s">
        <v>114</v>
      </c>
      <c r="I103" s="276"/>
      <c r="J103" s="277"/>
      <c r="K103" s="263"/>
      <c r="L103" s="264"/>
    </row>
    <row r="104" spans="2:12" ht="24.75" customHeight="1">
      <c r="B104" s="272"/>
      <c r="C104" s="218" t="s">
        <v>121</v>
      </c>
      <c r="D104" s="218"/>
      <c r="E104" s="218"/>
      <c r="F104" s="218"/>
      <c r="G104" s="218"/>
      <c r="H104" s="98" t="s">
        <v>115</v>
      </c>
      <c r="I104" s="276"/>
      <c r="J104" s="277"/>
      <c r="K104" s="263"/>
      <c r="L104" s="264"/>
    </row>
    <row r="105" spans="2:12" ht="24.75" customHeight="1">
      <c r="B105" s="273"/>
      <c r="C105" s="218" t="s">
        <v>122</v>
      </c>
      <c r="D105" s="218"/>
      <c r="E105" s="218"/>
      <c r="F105" s="218"/>
      <c r="G105" s="218"/>
      <c r="H105" s="98" t="s">
        <v>116</v>
      </c>
      <c r="I105" s="278"/>
      <c r="J105" s="279"/>
      <c r="K105" s="263"/>
      <c r="L105" s="264"/>
    </row>
    <row r="106" spans="2:12" ht="15.75">
      <c r="B106" s="207" t="s">
        <v>123</v>
      </c>
      <c r="C106" s="232" t="s">
        <v>128</v>
      </c>
      <c r="D106" s="232"/>
      <c r="E106" s="232"/>
      <c r="F106" s="232"/>
      <c r="G106" s="232"/>
      <c r="H106" s="206" t="s">
        <v>127</v>
      </c>
      <c r="I106" s="274" t="s">
        <v>547</v>
      </c>
      <c r="J106" s="275"/>
      <c r="K106" s="263"/>
      <c r="L106" s="264"/>
    </row>
    <row r="107" spans="2:12" ht="17.25">
      <c r="B107" s="271" t="s">
        <v>124</v>
      </c>
      <c r="C107" s="215" t="s">
        <v>141</v>
      </c>
      <c r="D107" s="215"/>
      <c r="E107" s="215"/>
      <c r="F107" s="215"/>
      <c r="G107" s="215"/>
      <c r="H107" s="98" t="s">
        <v>131</v>
      </c>
      <c r="I107" s="276"/>
      <c r="J107" s="277"/>
      <c r="K107" s="263"/>
      <c r="L107" s="264"/>
    </row>
    <row r="108" spans="2:12" ht="24.75" customHeight="1">
      <c r="B108" s="272"/>
      <c r="C108" s="218" t="s">
        <v>435</v>
      </c>
      <c r="D108" s="218"/>
      <c r="E108" s="218"/>
      <c r="F108" s="218"/>
      <c r="G108" s="218"/>
      <c r="H108" s="98" t="s">
        <v>132</v>
      </c>
      <c r="I108" s="276"/>
      <c r="J108" s="277"/>
      <c r="K108" s="263"/>
      <c r="L108" s="264"/>
    </row>
    <row r="109" spans="2:12" ht="24.75" customHeight="1">
      <c r="B109" s="272"/>
      <c r="C109" s="218" t="s">
        <v>136</v>
      </c>
      <c r="D109" s="218"/>
      <c r="E109" s="218"/>
      <c r="F109" s="218"/>
      <c r="G109" s="218"/>
      <c r="H109" s="98" t="s">
        <v>133</v>
      </c>
      <c r="I109" s="276"/>
      <c r="J109" s="277"/>
      <c r="K109" s="263"/>
      <c r="L109" s="264"/>
    </row>
    <row r="110" spans="2:12" ht="24.75" customHeight="1">
      <c r="B110" s="273"/>
      <c r="C110" s="218" t="s">
        <v>140</v>
      </c>
      <c r="D110" s="218"/>
      <c r="E110" s="218"/>
      <c r="F110" s="218"/>
      <c r="G110" s="218"/>
      <c r="H110" s="98" t="s">
        <v>134</v>
      </c>
      <c r="I110" s="278"/>
      <c r="J110" s="279"/>
      <c r="K110" s="263"/>
      <c r="L110" s="264"/>
    </row>
    <row r="111" spans="2:12" ht="17.25">
      <c r="B111" s="198" t="s">
        <v>550</v>
      </c>
      <c r="C111" s="215" t="s">
        <v>549</v>
      </c>
      <c r="D111" s="215"/>
      <c r="E111" s="215"/>
      <c r="F111" s="215"/>
      <c r="G111" s="215"/>
      <c r="H111" s="98" t="s">
        <v>548</v>
      </c>
      <c r="I111" s="215" t="s">
        <v>557</v>
      </c>
      <c r="J111" s="215"/>
      <c r="K111" s="263"/>
      <c r="L111" s="264"/>
    </row>
    <row r="112" spans="2:12" ht="21" customHeight="1">
      <c r="B112" s="216" t="s">
        <v>485</v>
      </c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</row>
    <row r="113" spans="2:12" ht="36.75" customHeight="1">
      <c r="B113" s="119" t="s">
        <v>72</v>
      </c>
      <c r="C113" s="212" t="s">
        <v>73</v>
      </c>
      <c r="D113" s="213"/>
      <c r="E113" s="213"/>
      <c r="F113" s="213"/>
      <c r="G113" s="214"/>
      <c r="H113" s="119" t="s">
        <v>75</v>
      </c>
      <c r="I113" s="259" t="s">
        <v>76</v>
      </c>
      <c r="J113" s="260"/>
      <c r="K113" s="120" t="s">
        <v>160</v>
      </c>
      <c r="L113" s="106" t="s">
        <v>164</v>
      </c>
    </row>
    <row r="114" spans="2:12" ht="36.75" customHeight="1">
      <c r="B114" s="198" t="s">
        <v>146</v>
      </c>
      <c r="C114" s="215" t="s">
        <v>551</v>
      </c>
      <c r="D114" s="215"/>
      <c r="E114" s="215"/>
      <c r="F114" s="215"/>
      <c r="G114" s="215"/>
      <c r="H114" s="98" t="s">
        <v>181</v>
      </c>
      <c r="I114" s="215" t="s">
        <v>560</v>
      </c>
      <c r="J114" s="215"/>
      <c r="K114" s="155">
        <f>COUNTA(H114)</f>
        <v>1</v>
      </c>
      <c r="L114" s="204">
        <f>K114/SUM($K$96,$K$117,$K$131,$K$114)</f>
        <v>3.7037037037037035E-2</v>
      </c>
    </row>
    <row r="115" spans="2:12" ht="21.75" customHeight="1">
      <c r="B115" s="216" t="s">
        <v>486</v>
      </c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</row>
    <row r="116" spans="2:12" ht="34.5" customHeight="1">
      <c r="B116" s="119" t="s">
        <v>72</v>
      </c>
      <c r="C116" s="212" t="s">
        <v>73</v>
      </c>
      <c r="D116" s="213"/>
      <c r="E116" s="213"/>
      <c r="F116" s="213"/>
      <c r="G116" s="214"/>
      <c r="H116" s="119" t="s">
        <v>75</v>
      </c>
      <c r="I116" s="259" t="s">
        <v>76</v>
      </c>
      <c r="J116" s="260"/>
      <c r="K116" s="120" t="s">
        <v>160</v>
      </c>
      <c r="L116" s="106" t="s">
        <v>164</v>
      </c>
    </row>
    <row r="117" spans="2:12" ht="36" customHeight="1">
      <c r="B117" s="117" t="s">
        <v>146</v>
      </c>
      <c r="C117" s="215" t="s">
        <v>147</v>
      </c>
      <c r="D117" s="215"/>
      <c r="E117" s="215"/>
      <c r="F117" s="215"/>
      <c r="G117" s="215"/>
      <c r="H117" s="98" t="s">
        <v>92</v>
      </c>
      <c r="I117" s="215" t="s">
        <v>561</v>
      </c>
      <c r="J117" s="215"/>
      <c r="K117" s="252">
        <f>COUNTA(H117:H128)</f>
        <v>9</v>
      </c>
      <c r="L117" s="254">
        <f>K117/SUM($K$96,$K$117,$K$131,$K$114)</f>
        <v>0.33333333333333331</v>
      </c>
    </row>
    <row r="118" spans="2:12" ht="24.75" hidden="1" customHeight="1">
      <c r="B118" s="217" t="s">
        <v>161</v>
      </c>
      <c r="C118" s="217"/>
      <c r="D118" s="217"/>
      <c r="E118" s="217"/>
      <c r="F118" s="217"/>
      <c r="G118" s="217"/>
      <c r="H118" s="217"/>
      <c r="I118" s="217"/>
      <c r="J118" s="4"/>
      <c r="K118" s="253"/>
      <c r="L118" s="255"/>
    </row>
    <row r="119" spans="2:12" ht="24.75" hidden="1" customHeight="1">
      <c r="B119" s="52" t="s">
        <v>72</v>
      </c>
      <c r="C119" s="246" t="s">
        <v>73</v>
      </c>
      <c r="D119" s="247"/>
      <c r="E119" s="247"/>
      <c r="F119" s="247"/>
      <c r="G119" s="248"/>
      <c r="H119" s="52" t="s">
        <v>75</v>
      </c>
      <c r="I119" s="54" t="s">
        <v>76</v>
      </c>
      <c r="J119" s="4"/>
      <c r="K119" s="253"/>
      <c r="L119" s="255"/>
    </row>
    <row r="120" spans="2:12" ht="24.75" hidden="1" customHeight="1">
      <c r="B120" s="55"/>
      <c r="C120" s="249"/>
      <c r="D120" s="250"/>
      <c r="E120" s="250"/>
      <c r="F120" s="250"/>
      <c r="G120" s="251"/>
      <c r="H120" s="57"/>
      <c r="I120" s="55"/>
      <c r="K120" s="253"/>
      <c r="L120" s="255"/>
    </row>
    <row r="121" spans="2:12" ht="21.75" hidden="1" customHeight="1">
      <c r="B121" s="2"/>
      <c r="C121" s="2"/>
      <c r="D121" s="2"/>
      <c r="E121" s="2"/>
      <c r="F121" s="2"/>
      <c r="G121" s="71"/>
      <c r="H121" s="72"/>
      <c r="I121" s="2"/>
      <c r="K121" s="253"/>
      <c r="L121" s="255"/>
    </row>
    <row r="122" spans="2:12" ht="18" customHeight="1">
      <c r="B122" s="117" t="s">
        <v>146</v>
      </c>
      <c r="C122" s="215" t="s">
        <v>427</v>
      </c>
      <c r="D122" s="215"/>
      <c r="E122" s="215"/>
      <c r="F122" s="215"/>
      <c r="G122" s="215"/>
      <c r="H122" s="98" t="s">
        <v>144</v>
      </c>
      <c r="I122" s="215" t="s">
        <v>552</v>
      </c>
      <c r="J122" s="215"/>
      <c r="K122" s="253"/>
      <c r="L122" s="255"/>
    </row>
    <row r="123" spans="2:12" ht="20.25" customHeight="1">
      <c r="B123" s="265" t="s">
        <v>146</v>
      </c>
      <c r="C123" s="215" t="s">
        <v>428</v>
      </c>
      <c r="D123" s="215"/>
      <c r="E123" s="215"/>
      <c r="F123" s="215"/>
      <c r="G123" s="215"/>
      <c r="H123" s="98" t="s">
        <v>145</v>
      </c>
      <c r="I123" s="261" t="s">
        <v>552</v>
      </c>
      <c r="J123" s="262"/>
      <c r="K123" s="253"/>
      <c r="L123" s="255"/>
    </row>
    <row r="124" spans="2:12" ht="32.25" customHeight="1">
      <c r="B124" s="280"/>
      <c r="C124" s="218" t="s">
        <v>436</v>
      </c>
      <c r="D124" s="218"/>
      <c r="E124" s="218"/>
      <c r="F124" s="218"/>
      <c r="G124" s="218"/>
      <c r="H124" s="98" t="s">
        <v>137</v>
      </c>
      <c r="I124" s="267"/>
      <c r="J124" s="268"/>
      <c r="K124" s="253"/>
      <c r="L124" s="255"/>
    </row>
    <row r="125" spans="2:12" ht="21.75" customHeight="1">
      <c r="B125" s="266"/>
      <c r="C125" s="218" t="s">
        <v>153</v>
      </c>
      <c r="D125" s="218"/>
      <c r="E125" s="218"/>
      <c r="F125" s="218"/>
      <c r="G125" s="218"/>
      <c r="H125" s="98" t="s">
        <v>139</v>
      </c>
      <c r="I125" s="269"/>
      <c r="J125" s="270"/>
      <c r="K125" s="253"/>
      <c r="L125" s="255"/>
    </row>
    <row r="126" spans="2:12" ht="22.5" customHeight="1">
      <c r="B126" s="265" t="s">
        <v>146</v>
      </c>
      <c r="C126" s="215" t="s">
        <v>429</v>
      </c>
      <c r="D126" s="215"/>
      <c r="E126" s="215"/>
      <c r="F126" s="215"/>
      <c r="G126" s="215"/>
      <c r="H126" s="98" t="s">
        <v>143</v>
      </c>
      <c r="I126" s="261" t="s">
        <v>553</v>
      </c>
      <c r="J126" s="262"/>
      <c r="K126" s="253"/>
      <c r="L126" s="255"/>
    </row>
    <row r="127" spans="2:12" ht="21.75" customHeight="1">
      <c r="B127" s="266"/>
      <c r="C127" s="219" t="s">
        <v>126</v>
      </c>
      <c r="D127" s="219"/>
      <c r="E127" s="219"/>
      <c r="F127" s="219"/>
      <c r="G127" s="219"/>
      <c r="H127" s="98" t="s">
        <v>125</v>
      </c>
      <c r="I127" s="269"/>
      <c r="J127" s="270"/>
      <c r="K127" s="253"/>
      <c r="L127" s="255"/>
    </row>
    <row r="128" spans="2:12" ht="32.25" customHeight="1">
      <c r="B128" s="122" t="s">
        <v>146</v>
      </c>
      <c r="C128" s="265" t="s">
        <v>367</v>
      </c>
      <c r="D128" s="265"/>
      <c r="E128" s="265"/>
      <c r="F128" s="265"/>
      <c r="G128" s="265"/>
      <c r="H128" s="121" t="s">
        <v>130</v>
      </c>
      <c r="I128" s="215" t="s">
        <v>561</v>
      </c>
      <c r="J128" s="215"/>
      <c r="K128" s="253"/>
      <c r="L128" s="255"/>
    </row>
    <row r="129" spans="1:29" ht="27.75" customHeight="1">
      <c r="B129" s="245" t="s">
        <v>487</v>
      </c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</row>
    <row r="130" spans="1:29" ht="36">
      <c r="B130" s="104" t="s">
        <v>72</v>
      </c>
      <c r="C130" s="209" t="s">
        <v>73</v>
      </c>
      <c r="D130" s="210"/>
      <c r="E130" s="210"/>
      <c r="F130" s="210"/>
      <c r="G130" s="211"/>
      <c r="H130" s="104" t="s">
        <v>75</v>
      </c>
      <c r="I130" s="259" t="s">
        <v>76</v>
      </c>
      <c r="J130" s="260"/>
      <c r="K130" s="118" t="s">
        <v>160</v>
      </c>
      <c r="L130" s="45" t="s">
        <v>164</v>
      </c>
    </row>
    <row r="131" spans="1:29" ht="32.25">
      <c r="B131" s="117" t="s">
        <v>93</v>
      </c>
      <c r="C131" s="215" t="s">
        <v>94</v>
      </c>
      <c r="D131" s="215"/>
      <c r="E131" s="215"/>
      <c r="F131" s="215"/>
      <c r="G131" s="215"/>
      <c r="H131" s="98" t="s">
        <v>107</v>
      </c>
      <c r="I131" s="261" t="s">
        <v>554</v>
      </c>
      <c r="J131" s="262"/>
      <c r="K131" s="155">
        <f>COUNTA(I131)</f>
        <v>1</v>
      </c>
      <c r="L131" s="156">
        <f>K131/SUM($K$96,$K$117,$K$131+$K$114)</f>
        <v>3.7037037037037035E-2</v>
      </c>
    </row>
    <row r="132" spans="1:29" ht="21" customHeight="1">
      <c r="B132" s="115"/>
      <c r="C132" s="2"/>
      <c r="D132" s="2"/>
      <c r="E132" s="2"/>
      <c r="F132" s="2"/>
      <c r="G132" s="66"/>
      <c r="H132" s="67"/>
      <c r="I132" s="65"/>
      <c r="K132" s="68"/>
      <c r="L132" s="68"/>
    </row>
    <row r="133" spans="1:29" s="12" customFormat="1" ht="44.25" customHeight="1">
      <c r="A133" s="10"/>
      <c r="B133" s="222" t="s">
        <v>283</v>
      </c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63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s="12" customFormat="1" ht="66" customHeight="1">
      <c r="A134" s="10"/>
      <c r="B134" s="86" t="s">
        <v>430</v>
      </c>
      <c r="C134" s="3"/>
      <c r="D134" s="86" t="s">
        <v>431</v>
      </c>
      <c r="E134" s="3"/>
      <c r="F134" s="86" t="s">
        <v>432</v>
      </c>
      <c r="G134" s="4"/>
      <c r="H134" s="4"/>
      <c r="I134" s="4"/>
      <c r="J134" s="4"/>
      <c r="K134" s="4"/>
      <c r="L134" s="4"/>
      <c r="M134" s="63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84.75" customHeight="1">
      <c r="A135" s="4"/>
      <c r="B135" s="152">
        <f>Financiera!G20</f>
        <v>54760.166666666657</v>
      </c>
      <c r="C135" s="153"/>
      <c r="D135" s="152">
        <f>Financiera!G21</f>
        <v>24940.57</v>
      </c>
      <c r="E135" s="153"/>
      <c r="F135" s="124">
        <f>D135/B135</f>
        <v>0.45545095126932295</v>
      </c>
      <c r="J135" s="4"/>
      <c r="K135" s="108"/>
      <c r="L135" s="109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68.25" customHeight="1">
      <c r="A136" s="4"/>
      <c r="B136" s="86" t="s">
        <v>63</v>
      </c>
      <c r="D136" s="86" t="s">
        <v>286</v>
      </c>
      <c r="F136" s="86" t="s">
        <v>67</v>
      </c>
      <c r="J136" s="6"/>
      <c r="K136" s="64"/>
      <c r="L136" s="107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90" customHeight="1">
      <c r="A137" s="4"/>
      <c r="B137" s="152">
        <f>Financiera!$C$22</f>
        <v>201099.16666666666</v>
      </c>
      <c r="C137" s="153"/>
      <c r="D137" s="152">
        <f>Financiera!C20</f>
        <v>126885.47</v>
      </c>
      <c r="E137" s="153"/>
      <c r="F137" s="124">
        <f>D137/B137</f>
        <v>0.63095970064520412</v>
      </c>
      <c r="J137" s="6"/>
      <c r="K137" s="64"/>
      <c r="L137" s="107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33.75" customHeight="1">
      <c r="A138" s="4"/>
      <c r="J138" s="6"/>
      <c r="K138" s="6"/>
      <c r="L138" s="6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45" customHeight="1">
      <c r="B139" s="208" t="s">
        <v>558</v>
      </c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</row>
    <row r="171" spans="2:12" ht="48" customHeight="1"/>
    <row r="172" spans="2:12" ht="35.25" customHeight="1"/>
    <row r="173" spans="2:12" ht="20.25">
      <c r="B173" s="243"/>
      <c r="C173" s="244"/>
      <c r="D173" s="244"/>
      <c r="E173" s="244"/>
      <c r="F173" s="244"/>
      <c r="G173" s="244"/>
      <c r="H173" s="244"/>
      <c r="I173" s="244"/>
      <c r="J173" s="244"/>
      <c r="K173" s="244"/>
      <c r="L173" s="244"/>
    </row>
  </sheetData>
  <sortState ref="B66:I84">
    <sortCondition ref="B92:B101"/>
  </sortState>
  <mergeCells count="92">
    <mergeCell ref="B101:B105"/>
    <mergeCell ref="B107:B110"/>
    <mergeCell ref="I101:J105"/>
    <mergeCell ref="I106:J110"/>
    <mergeCell ref="B123:B125"/>
    <mergeCell ref="C111:G111"/>
    <mergeCell ref="I111:J111"/>
    <mergeCell ref="C114:G114"/>
    <mergeCell ref="I114:J114"/>
    <mergeCell ref="I128:J128"/>
    <mergeCell ref="C128:G128"/>
    <mergeCell ref="B126:B127"/>
    <mergeCell ref="I123:J125"/>
    <mergeCell ref="I126:J127"/>
    <mergeCell ref="I113:J113"/>
    <mergeCell ref="I116:J116"/>
    <mergeCell ref="I100:J100"/>
    <mergeCell ref="K96:K111"/>
    <mergeCell ref="L96:L111"/>
    <mergeCell ref="C95:G95"/>
    <mergeCell ref="K85:K88"/>
    <mergeCell ref="C91:G91"/>
    <mergeCell ref="C109:G109"/>
    <mergeCell ref="C110:G110"/>
    <mergeCell ref="C96:G96"/>
    <mergeCell ref="C97:G97"/>
    <mergeCell ref="C98:G98"/>
    <mergeCell ref="C99:G99"/>
    <mergeCell ref="C102:G102"/>
    <mergeCell ref="C103:G103"/>
    <mergeCell ref="I96:J96"/>
    <mergeCell ref="I97:J97"/>
    <mergeCell ref="I98:J98"/>
    <mergeCell ref="I99:J99"/>
    <mergeCell ref="I95:J95"/>
    <mergeCell ref="B173:L173"/>
    <mergeCell ref="B133:L133"/>
    <mergeCell ref="C131:G131"/>
    <mergeCell ref="B90:I90"/>
    <mergeCell ref="B94:L94"/>
    <mergeCell ref="B129:L129"/>
    <mergeCell ref="C119:G119"/>
    <mergeCell ref="C120:G120"/>
    <mergeCell ref="C105:G105"/>
    <mergeCell ref="C106:G106"/>
    <mergeCell ref="C107:G107"/>
    <mergeCell ref="K117:K128"/>
    <mergeCell ref="L117:L128"/>
    <mergeCell ref="C100:G100"/>
    <mergeCell ref="C113:G113"/>
    <mergeCell ref="C122:G122"/>
    <mergeCell ref="B7:L7"/>
    <mergeCell ref="C14:I14"/>
    <mergeCell ref="B19:L19"/>
    <mergeCell ref="B13:L13"/>
    <mergeCell ref="C17:D17"/>
    <mergeCell ref="B8:L8"/>
    <mergeCell ref="B11:L11"/>
    <mergeCell ref="B9:L9"/>
    <mergeCell ref="C15:I15"/>
    <mergeCell ref="C16:D16"/>
    <mergeCell ref="I21:J21"/>
    <mergeCell ref="C108:G108"/>
    <mergeCell ref="B112:L112"/>
    <mergeCell ref="B79:L79"/>
    <mergeCell ref="B21:C21"/>
    <mergeCell ref="D21:E21"/>
    <mergeCell ref="K21:L21"/>
    <mergeCell ref="B83:I83"/>
    <mergeCell ref="C84:F84"/>
    <mergeCell ref="C85:F85"/>
    <mergeCell ref="C86:F86"/>
    <mergeCell ref="C88:F88"/>
    <mergeCell ref="C87:F87"/>
    <mergeCell ref="L85:L88"/>
    <mergeCell ref="C104:G104"/>
    <mergeCell ref="C101:G101"/>
    <mergeCell ref="B139:L139"/>
    <mergeCell ref="C130:G130"/>
    <mergeCell ref="C116:G116"/>
    <mergeCell ref="C117:G117"/>
    <mergeCell ref="B115:L115"/>
    <mergeCell ref="B118:I118"/>
    <mergeCell ref="C123:G123"/>
    <mergeCell ref="C124:G124"/>
    <mergeCell ref="C126:G126"/>
    <mergeCell ref="C125:G125"/>
    <mergeCell ref="C127:G127"/>
    <mergeCell ref="I130:J130"/>
    <mergeCell ref="I131:J131"/>
    <mergeCell ref="I117:J117"/>
    <mergeCell ref="I122:J122"/>
  </mergeCells>
  <printOptions horizontalCentered="1" verticalCentered="1"/>
  <pageMargins left="3.937007874015748E-2" right="3.937007874015748E-2" top="3.937007874015748E-2" bottom="3.937007874015748E-2" header="0" footer="0"/>
  <pageSetup scale="56" fitToHeight="0" orientation="landscape" horizontalDpi="4294967292" verticalDpi="4294967292" r:id="rId1"/>
  <rowBreaks count="3" manualBreakCount="3">
    <brk id="18" min="1" max="11" man="1"/>
    <brk id="78" min="1" max="11" man="1"/>
    <brk id="131" min="1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85"/>
  <sheetViews>
    <sheetView tabSelected="1" topLeftCell="B1" zoomScale="70" zoomScaleNormal="70" workbookViewId="0">
      <selection activeCell="M10" sqref="M10"/>
    </sheetView>
  </sheetViews>
  <sheetFormatPr baseColWidth="10" defaultRowHeight="12.75"/>
  <cols>
    <col min="1" max="1" width="6.75" style="173" hidden="1" customWidth="1"/>
    <col min="2" max="2" width="65.625" style="168" customWidth="1"/>
    <col min="3" max="3" width="13.375" style="168" customWidth="1"/>
    <col min="4" max="4" width="12.625" style="168" customWidth="1"/>
    <col min="5" max="5" width="11.25" style="174" bestFit="1" customWidth="1"/>
    <col min="6" max="6" width="21.75" style="168" customWidth="1"/>
    <col min="7" max="16384" width="11" style="168"/>
  </cols>
  <sheetData>
    <row r="8" spans="1:6" ht="13.5" thickBot="1"/>
    <row r="9" spans="1:6" ht="43.5" customHeight="1">
      <c r="B9" s="316" t="s">
        <v>425</v>
      </c>
      <c r="C9" s="316"/>
      <c r="D9" s="316"/>
      <c r="E9" s="316"/>
      <c r="F9" s="316"/>
    </row>
    <row r="10" spans="1:6" ht="59.25" customHeight="1">
      <c r="B10" s="238" t="s">
        <v>419</v>
      </c>
      <c r="C10" s="238"/>
      <c r="D10" s="238"/>
      <c r="E10" s="238"/>
      <c r="F10" s="238"/>
    </row>
    <row r="11" spans="1:6" ht="25.5">
      <c r="B11" s="317" t="s">
        <v>420</v>
      </c>
      <c r="C11" s="317"/>
      <c r="D11" s="317"/>
      <c r="E11" s="317"/>
      <c r="F11" s="317"/>
    </row>
    <row r="12" spans="1:6" ht="23.25">
      <c r="A12" s="281" t="s">
        <v>439</v>
      </c>
      <c r="B12" s="281"/>
      <c r="C12" s="281"/>
      <c r="D12" s="281"/>
      <c r="E12" s="281"/>
      <c r="F12" s="281"/>
    </row>
    <row r="13" spans="1:6">
      <c r="A13" s="157" t="s">
        <v>166</v>
      </c>
      <c r="B13" s="158" t="s">
        <v>14</v>
      </c>
      <c r="C13" s="158" t="s">
        <v>299</v>
      </c>
      <c r="D13" s="158" t="s">
        <v>300</v>
      </c>
      <c r="E13" s="158" t="s">
        <v>167</v>
      </c>
      <c r="F13" s="159" t="s">
        <v>168</v>
      </c>
    </row>
    <row r="14" spans="1:6">
      <c r="A14" s="160" t="s">
        <v>169</v>
      </c>
      <c r="B14" s="161" t="s">
        <v>491</v>
      </c>
      <c r="C14" s="162" t="s">
        <v>15</v>
      </c>
      <c r="D14" s="162" t="s">
        <v>301</v>
      </c>
      <c r="E14" s="163">
        <v>1</v>
      </c>
      <c r="F14" s="164" t="s">
        <v>369</v>
      </c>
    </row>
    <row r="15" spans="1:6" ht="38.25">
      <c r="A15" s="160" t="s">
        <v>144</v>
      </c>
      <c r="B15" s="161" t="s">
        <v>492</v>
      </c>
      <c r="C15" s="162" t="s">
        <v>16</v>
      </c>
      <c r="D15" s="162" t="s">
        <v>302</v>
      </c>
      <c r="E15" s="163">
        <v>0.28999999999999998</v>
      </c>
      <c r="F15" s="164" t="s">
        <v>8</v>
      </c>
    </row>
    <row r="16" spans="1:6" ht="38.25">
      <c r="A16" s="160" t="s">
        <v>145</v>
      </c>
      <c r="B16" s="161" t="s">
        <v>490</v>
      </c>
      <c r="C16" s="162" t="s">
        <v>16</v>
      </c>
      <c r="D16" s="162" t="s">
        <v>302</v>
      </c>
      <c r="E16" s="163">
        <v>0.28999999999999998</v>
      </c>
      <c r="F16" s="164" t="s">
        <v>8</v>
      </c>
    </row>
    <row r="17" spans="1:6" ht="38.25">
      <c r="A17" s="160" t="s">
        <v>92</v>
      </c>
      <c r="B17" s="161" t="s">
        <v>493</v>
      </c>
      <c r="C17" s="162" t="s">
        <v>16</v>
      </c>
      <c r="D17" s="162" t="s">
        <v>302</v>
      </c>
      <c r="E17" s="163">
        <v>0.27</v>
      </c>
      <c r="F17" s="164" t="s">
        <v>8</v>
      </c>
    </row>
    <row r="18" spans="1:6" ht="25.5">
      <c r="A18" s="160" t="s">
        <v>143</v>
      </c>
      <c r="B18" s="161" t="s">
        <v>523</v>
      </c>
      <c r="C18" s="162" t="s">
        <v>16</v>
      </c>
      <c r="D18" s="162" t="s">
        <v>304</v>
      </c>
      <c r="E18" s="163">
        <v>0.14000000000000001</v>
      </c>
      <c r="F18" s="164" t="s">
        <v>8</v>
      </c>
    </row>
    <row r="19" spans="1:6">
      <c r="A19" s="160" t="s">
        <v>175</v>
      </c>
      <c r="B19" s="161" t="s">
        <v>524</v>
      </c>
      <c r="C19" s="162" t="s">
        <v>305</v>
      </c>
      <c r="D19" s="162" t="s">
        <v>307</v>
      </c>
      <c r="E19" s="163">
        <v>0</v>
      </c>
      <c r="F19" s="169" t="s">
        <v>269</v>
      </c>
    </row>
    <row r="20" spans="1:6">
      <c r="A20" s="160" t="s">
        <v>177</v>
      </c>
      <c r="B20" s="161" t="s">
        <v>525</v>
      </c>
      <c r="C20" s="162" t="s">
        <v>308</v>
      </c>
      <c r="D20" s="162" t="s">
        <v>306</v>
      </c>
      <c r="E20" s="163">
        <v>0</v>
      </c>
      <c r="F20" s="169" t="s">
        <v>269</v>
      </c>
    </row>
    <row r="21" spans="1:6">
      <c r="A21" s="160" t="s">
        <v>179</v>
      </c>
      <c r="B21" s="161" t="s">
        <v>480</v>
      </c>
      <c r="C21" s="162" t="s">
        <v>309</v>
      </c>
      <c r="D21" s="162" t="s">
        <v>310</v>
      </c>
      <c r="E21" s="163">
        <v>0.1</v>
      </c>
      <c r="F21" s="169" t="s">
        <v>370</v>
      </c>
    </row>
    <row r="22" spans="1:6" ht="25.5">
      <c r="A22" s="160" t="s">
        <v>181</v>
      </c>
      <c r="B22" s="161" t="s">
        <v>479</v>
      </c>
      <c r="C22" s="162" t="s">
        <v>312</v>
      </c>
      <c r="D22" s="162" t="s">
        <v>313</v>
      </c>
      <c r="E22" s="163">
        <v>7.0000000000000007E-2</v>
      </c>
      <c r="F22" s="169" t="s">
        <v>370</v>
      </c>
    </row>
    <row r="23" spans="1:6">
      <c r="A23" s="160" t="s">
        <v>183</v>
      </c>
      <c r="B23" s="161" t="s">
        <v>526</v>
      </c>
      <c r="C23" s="162" t="s">
        <v>16</v>
      </c>
      <c r="D23" s="162" t="s">
        <v>287</v>
      </c>
      <c r="E23" s="163">
        <v>0.1</v>
      </c>
      <c r="F23" s="164" t="s">
        <v>8</v>
      </c>
    </row>
    <row r="24" spans="1:6" ht="38.25">
      <c r="A24" s="160" t="s">
        <v>185</v>
      </c>
      <c r="B24" s="161" t="s">
        <v>527</v>
      </c>
      <c r="C24" s="162" t="s">
        <v>311</v>
      </c>
      <c r="D24" s="162" t="s">
        <v>315</v>
      </c>
      <c r="E24" s="163">
        <v>0</v>
      </c>
      <c r="F24" s="169" t="s">
        <v>269</v>
      </c>
    </row>
    <row r="25" spans="1:6" ht="38.25">
      <c r="A25" s="160" t="s">
        <v>187</v>
      </c>
      <c r="B25" s="161" t="s">
        <v>528</v>
      </c>
      <c r="C25" s="162" t="s">
        <v>317</v>
      </c>
      <c r="D25" s="162" t="s">
        <v>318</v>
      </c>
      <c r="E25" s="163">
        <v>0</v>
      </c>
      <c r="F25" s="169" t="s">
        <v>269</v>
      </c>
    </row>
    <row r="26" spans="1:6" ht="25.5">
      <c r="A26" s="160" t="s">
        <v>111</v>
      </c>
      <c r="B26" s="161" t="s">
        <v>529</v>
      </c>
      <c r="C26" s="162" t="s">
        <v>16</v>
      </c>
      <c r="D26" s="162" t="s">
        <v>322</v>
      </c>
      <c r="E26" s="163">
        <v>0.05</v>
      </c>
      <c r="F26" s="164" t="s">
        <v>8</v>
      </c>
    </row>
    <row r="27" spans="1:6" ht="25.5">
      <c r="A27" s="160" t="s">
        <v>112</v>
      </c>
      <c r="B27" s="161" t="s">
        <v>530</v>
      </c>
      <c r="C27" s="162" t="s">
        <v>323</v>
      </c>
      <c r="D27" s="162" t="s">
        <v>325</v>
      </c>
      <c r="E27" s="163">
        <v>7.0000000000000007E-2</v>
      </c>
      <c r="F27" s="164" t="s">
        <v>370</v>
      </c>
    </row>
    <row r="28" spans="1:6" ht="25.5">
      <c r="A28" s="160" t="s">
        <v>113</v>
      </c>
      <c r="B28" s="161" t="s">
        <v>531</v>
      </c>
      <c r="C28" s="162" t="s">
        <v>323</v>
      </c>
      <c r="D28" s="162" t="s">
        <v>316</v>
      </c>
      <c r="E28" s="163">
        <v>7.0000000000000007E-2</v>
      </c>
      <c r="F28" s="164" t="s">
        <v>370</v>
      </c>
    </row>
    <row r="29" spans="1:6" ht="25.5">
      <c r="A29" s="160" t="s">
        <v>114</v>
      </c>
      <c r="B29" s="161" t="s">
        <v>532</v>
      </c>
      <c r="C29" s="162" t="s">
        <v>323</v>
      </c>
      <c r="D29" s="162" t="s">
        <v>325</v>
      </c>
      <c r="E29" s="163">
        <v>7.0000000000000007E-2</v>
      </c>
      <c r="F29" s="164" t="s">
        <v>370</v>
      </c>
    </row>
    <row r="30" spans="1:6" ht="25.5">
      <c r="A30" s="160" t="s">
        <v>115</v>
      </c>
      <c r="B30" s="161" t="s">
        <v>533</v>
      </c>
      <c r="C30" s="162" t="s">
        <v>323</v>
      </c>
      <c r="D30" s="162" t="s">
        <v>316</v>
      </c>
      <c r="E30" s="163">
        <v>7.0000000000000007E-2</v>
      </c>
      <c r="F30" s="164" t="s">
        <v>370</v>
      </c>
    </row>
    <row r="31" spans="1:6" ht="25.5">
      <c r="A31" s="160" t="s">
        <v>116</v>
      </c>
      <c r="B31" s="161" t="s">
        <v>534</v>
      </c>
      <c r="C31" s="162" t="s">
        <v>326</v>
      </c>
      <c r="D31" s="162" t="s">
        <v>288</v>
      </c>
      <c r="E31" s="163">
        <v>7.0000000000000007E-2</v>
      </c>
      <c r="F31" s="169" t="s">
        <v>370</v>
      </c>
    </row>
    <row r="32" spans="1:6" ht="25.5">
      <c r="A32" s="160" t="s">
        <v>125</v>
      </c>
      <c r="B32" s="161" t="s">
        <v>535</v>
      </c>
      <c r="C32" s="162" t="s">
        <v>16</v>
      </c>
      <c r="D32" s="162" t="s">
        <v>331</v>
      </c>
      <c r="E32" s="163">
        <v>0.67</v>
      </c>
      <c r="F32" s="164" t="s">
        <v>370</v>
      </c>
    </row>
    <row r="33" spans="1:6" ht="25.5">
      <c r="A33" s="160" t="s">
        <v>196</v>
      </c>
      <c r="B33" s="161" t="s">
        <v>536</v>
      </c>
      <c r="C33" s="162" t="s">
        <v>17</v>
      </c>
      <c r="D33" s="162" t="s">
        <v>319</v>
      </c>
      <c r="E33" s="163">
        <v>0</v>
      </c>
      <c r="F33" s="169" t="s">
        <v>269</v>
      </c>
    </row>
    <row r="34" spans="1:6" ht="25.5">
      <c r="A34" s="160" t="s">
        <v>198</v>
      </c>
      <c r="B34" s="161" t="s">
        <v>537</v>
      </c>
      <c r="C34" s="162" t="s">
        <v>332</v>
      </c>
      <c r="D34" s="162" t="s">
        <v>289</v>
      </c>
      <c r="E34" s="163">
        <v>0</v>
      </c>
      <c r="F34" s="169" t="s">
        <v>269</v>
      </c>
    </row>
    <row r="35" spans="1:6" ht="38.25">
      <c r="A35" s="160" t="s">
        <v>200</v>
      </c>
      <c r="B35" s="161" t="s">
        <v>538</v>
      </c>
      <c r="C35" s="162" t="s">
        <v>334</v>
      </c>
      <c r="D35" s="162" t="s">
        <v>321</v>
      </c>
      <c r="E35" s="163">
        <v>0</v>
      </c>
      <c r="F35" s="169" t="s">
        <v>269</v>
      </c>
    </row>
    <row r="36" spans="1:6" ht="25.5">
      <c r="A36" s="160" t="s">
        <v>202</v>
      </c>
      <c r="B36" s="161" t="s">
        <v>539</v>
      </c>
      <c r="C36" s="162" t="s">
        <v>16</v>
      </c>
      <c r="D36" s="162" t="s">
        <v>303</v>
      </c>
      <c r="E36" s="163">
        <v>0.12</v>
      </c>
      <c r="F36" s="164" t="s">
        <v>8</v>
      </c>
    </row>
    <row r="37" spans="1:6" ht="25.5">
      <c r="A37" s="160" t="s">
        <v>127</v>
      </c>
      <c r="B37" s="161" t="s">
        <v>540</v>
      </c>
      <c r="C37" s="162" t="s">
        <v>335</v>
      </c>
      <c r="D37" s="162" t="s">
        <v>290</v>
      </c>
      <c r="E37" s="163">
        <v>0.01</v>
      </c>
      <c r="F37" s="169" t="s">
        <v>8</v>
      </c>
    </row>
    <row r="38" spans="1:6">
      <c r="A38" s="160" t="s">
        <v>205</v>
      </c>
      <c r="B38" s="161" t="s">
        <v>541</v>
      </c>
      <c r="C38" s="162" t="s">
        <v>317</v>
      </c>
      <c r="D38" s="162" t="s">
        <v>328</v>
      </c>
      <c r="E38" s="163">
        <v>0</v>
      </c>
      <c r="F38" s="169" t="s">
        <v>269</v>
      </c>
    </row>
    <row r="39" spans="1:6" ht="38.25">
      <c r="A39" s="160" t="s">
        <v>207</v>
      </c>
      <c r="B39" s="161" t="s">
        <v>542</v>
      </c>
      <c r="C39" s="162" t="s">
        <v>17</v>
      </c>
      <c r="D39" s="162" t="s">
        <v>291</v>
      </c>
      <c r="E39" s="163">
        <v>0</v>
      </c>
      <c r="F39" s="169" t="s">
        <v>269</v>
      </c>
    </row>
    <row r="40" spans="1:6">
      <c r="A40" s="160" t="s">
        <v>209</v>
      </c>
      <c r="B40" s="161" t="s">
        <v>543</v>
      </c>
      <c r="C40" s="162" t="s">
        <v>337</v>
      </c>
      <c r="D40" s="162" t="s">
        <v>291</v>
      </c>
      <c r="E40" s="163">
        <v>0</v>
      </c>
      <c r="F40" s="169" t="s">
        <v>269</v>
      </c>
    </row>
    <row r="41" spans="1:6" ht="25.5">
      <c r="A41" s="160" t="s">
        <v>211</v>
      </c>
      <c r="B41" s="161" t="s">
        <v>544</v>
      </c>
      <c r="C41" s="162" t="s">
        <v>16</v>
      </c>
      <c r="D41" s="162" t="s">
        <v>338</v>
      </c>
      <c r="E41" s="163">
        <v>0.73</v>
      </c>
      <c r="F41" s="164" t="s">
        <v>8</v>
      </c>
    </row>
    <row r="42" spans="1:6" ht="25.5">
      <c r="A42" s="160" t="s">
        <v>213</v>
      </c>
      <c r="B42" s="161" t="s">
        <v>520</v>
      </c>
      <c r="C42" s="162" t="s">
        <v>339</v>
      </c>
      <c r="D42" s="162" t="s">
        <v>333</v>
      </c>
      <c r="E42" s="163">
        <v>0</v>
      </c>
      <c r="F42" s="169" t="s">
        <v>269</v>
      </c>
    </row>
    <row r="43" spans="1:6">
      <c r="A43" s="160" t="s">
        <v>215</v>
      </c>
      <c r="B43" s="161" t="s">
        <v>521</v>
      </c>
      <c r="C43" s="162" t="s">
        <v>340</v>
      </c>
      <c r="D43" s="162" t="s">
        <v>341</v>
      </c>
      <c r="E43" s="163">
        <v>0.49</v>
      </c>
      <c r="F43" s="169" t="s">
        <v>370</v>
      </c>
    </row>
    <row r="44" spans="1:6">
      <c r="A44" s="160" t="s">
        <v>217</v>
      </c>
      <c r="B44" s="161" t="s">
        <v>521</v>
      </c>
      <c r="C44" s="162" t="s">
        <v>342</v>
      </c>
      <c r="D44" s="162" t="s">
        <v>293</v>
      </c>
      <c r="E44" s="163">
        <v>0</v>
      </c>
      <c r="F44" s="169" t="s">
        <v>269</v>
      </c>
    </row>
    <row r="45" spans="1:6" ht="25.5">
      <c r="A45" s="160" t="s">
        <v>218</v>
      </c>
      <c r="B45" s="161" t="s">
        <v>522</v>
      </c>
      <c r="C45" s="162" t="s">
        <v>16</v>
      </c>
      <c r="D45" s="162" t="s">
        <v>338</v>
      </c>
      <c r="E45" s="163">
        <v>0.61</v>
      </c>
      <c r="F45" s="164" t="s">
        <v>8</v>
      </c>
    </row>
    <row r="46" spans="1:6" ht="25.5">
      <c r="A46" s="160" t="s">
        <v>220</v>
      </c>
      <c r="B46" s="161" t="s">
        <v>514</v>
      </c>
      <c r="C46" s="162" t="s">
        <v>339</v>
      </c>
      <c r="D46" s="162" t="s">
        <v>330</v>
      </c>
      <c r="E46" s="163">
        <v>0</v>
      </c>
      <c r="F46" s="169" t="s">
        <v>269</v>
      </c>
    </row>
    <row r="47" spans="1:6">
      <c r="A47" s="160" t="s">
        <v>222</v>
      </c>
      <c r="B47" s="161" t="s">
        <v>515</v>
      </c>
      <c r="C47" s="162" t="s">
        <v>340</v>
      </c>
      <c r="D47" s="162" t="s">
        <v>341</v>
      </c>
      <c r="E47" s="163">
        <v>0.38</v>
      </c>
      <c r="F47" s="169" t="s">
        <v>370</v>
      </c>
    </row>
    <row r="48" spans="1:6">
      <c r="A48" s="160" t="s">
        <v>224</v>
      </c>
      <c r="B48" s="161" t="s">
        <v>515</v>
      </c>
      <c r="C48" s="162" t="s">
        <v>342</v>
      </c>
      <c r="D48" s="162" t="s">
        <v>293</v>
      </c>
      <c r="E48" s="163">
        <v>0</v>
      </c>
      <c r="F48" s="169" t="s">
        <v>269</v>
      </c>
    </row>
    <row r="49" spans="1:6">
      <c r="A49" s="160" t="s">
        <v>225</v>
      </c>
      <c r="B49" s="161" t="s">
        <v>516</v>
      </c>
      <c r="C49" s="162" t="s">
        <v>317</v>
      </c>
      <c r="D49" s="162" t="s">
        <v>292</v>
      </c>
      <c r="E49" s="163">
        <v>0</v>
      </c>
      <c r="F49" s="169" t="s">
        <v>269</v>
      </c>
    </row>
    <row r="50" spans="1:6">
      <c r="A50" s="160" t="s">
        <v>227</v>
      </c>
      <c r="B50" s="161" t="s">
        <v>517</v>
      </c>
      <c r="C50" s="162" t="s">
        <v>322</v>
      </c>
      <c r="D50" s="162" t="s">
        <v>322</v>
      </c>
      <c r="E50" s="163">
        <v>0</v>
      </c>
      <c r="F50" s="169" t="s">
        <v>269</v>
      </c>
    </row>
    <row r="51" spans="1:6">
      <c r="A51" s="160" t="s">
        <v>228</v>
      </c>
      <c r="B51" s="161" t="s">
        <v>518</v>
      </c>
      <c r="C51" s="162" t="s">
        <v>343</v>
      </c>
      <c r="D51" s="162" t="s">
        <v>329</v>
      </c>
      <c r="E51" s="163">
        <v>0</v>
      </c>
      <c r="F51" s="169" t="s">
        <v>269</v>
      </c>
    </row>
    <row r="52" spans="1:6">
      <c r="A52" s="160" t="s">
        <v>229</v>
      </c>
      <c r="B52" s="161" t="s">
        <v>516</v>
      </c>
      <c r="C52" s="162" t="s">
        <v>344</v>
      </c>
      <c r="D52" s="162" t="s">
        <v>292</v>
      </c>
      <c r="E52" s="163">
        <v>0</v>
      </c>
      <c r="F52" s="169" t="s">
        <v>269</v>
      </c>
    </row>
    <row r="53" spans="1:6" ht="25.5">
      <c r="A53" s="160" t="s">
        <v>230</v>
      </c>
      <c r="B53" s="161" t="s">
        <v>519</v>
      </c>
      <c r="C53" s="162" t="s">
        <v>308</v>
      </c>
      <c r="D53" s="162" t="s">
        <v>320</v>
      </c>
      <c r="E53" s="163">
        <v>0</v>
      </c>
      <c r="F53" s="169" t="s">
        <v>269</v>
      </c>
    </row>
    <row r="54" spans="1:6" ht="25.5">
      <c r="A54" s="160" t="s">
        <v>232</v>
      </c>
      <c r="B54" s="161" t="s">
        <v>511</v>
      </c>
      <c r="C54" s="162" t="s">
        <v>16</v>
      </c>
      <c r="D54" s="162" t="s">
        <v>338</v>
      </c>
      <c r="E54" s="163">
        <v>0</v>
      </c>
      <c r="F54" s="164" t="s">
        <v>269</v>
      </c>
    </row>
    <row r="55" spans="1:6">
      <c r="A55" s="160" t="s">
        <v>234</v>
      </c>
      <c r="B55" s="161" t="s">
        <v>512</v>
      </c>
      <c r="C55" s="162" t="s">
        <v>340</v>
      </c>
      <c r="D55" s="162" t="s">
        <v>341</v>
      </c>
      <c r="E55" s="163">
        <v>0</v>
      </c>
      <c r="F55" s="169" t="s">
        <v>269</v>
      </c>
    </row>
    <row r="56" spans="1:6">
      <c r="A56" s="160" t="s">
        <v>236</v>
      </c>
      <c r="B56" s="161" t="s">
        <v>513</v>
      </c>
      <c r="C56" s="162" t="s">
        <v>345</v>
      </c>
      <c r="D56" s="162" t="s">
        <v>346</v>
      </c>
      <c r="E56" s="163">
        <v>0</v>
      </c>
      <c r="F56" s="169" t="s">
        <v>269</v>
      </c>
    </row>
    <row r="57" spans="1:6" ht="38.25">
      <c r="A57" s="160" t="s">
        <v>238</v>
      </c>
      <c r="B57" s="161" t="s">
        <v>507</v>
      </c>
      <c r="C57" s="162" t="s">
        <v>324</v>
      </c>
      <c r="D57" s="162" t="s">
        <v>316</v>
      </c>
      <c r="E57" s="163">
        <v>0.14000000000000001</v>
      </c>
      <c r="F57" s="169" t="s">
        <v>370</v>
      </c>
    </row>
    <row r="58" spans="1:6" ht="25.5">
      <c r="A58" s="160" t="s">
        <v>131</v>
      </c>
      <c r="B58" s="161" t="s">
        <v>508</v>
      </c>
      <c r="C58" s="162" t="s">
        <v>18</v>
      </c>
      <c r="D58" s="162" t="s">
        <v>307</v>
      </c>
      <c r="E58" s="163">
        <v>0.05</v>
      </c>
      <c r="F58" s="164" t="s">
        <v>8</v>
      </c>
    </row>
    <row r="59" spans="1:6">
      <c r="A59" s="160" t="s">
        <v>132</v>
      </c>
      <c r="B59" s="161" t="s">
        <v>509</v>
      </c>
      <c r="C59" s="162" t="s">
        <v>308</v>
      </c>
      <c r="D59" s="162" t="s">
        <v>327</v>
      </c>
      <c r="E59" s="163">
        <v>0</v>
      </c>
      <c r="F59" s="169" t="s">
        <v>8</v>
      </c>
    </row>
    <row r="60" spans="1:6">
      <c r="A60" s="160" t="s">
        <v>133</v>
      </c>
      <c r="B60" s="161" t="s">
        <v>510</v>
      </c>
      <c r="C60" s="162" t="s">
        <v>308</v>
      </c>
      <c r="D60" s="162" t="s">
        <v>327</v>
      </c>
      <c r="E60" s="163">
        <v>0</v>
      </c>
      <c r="F60" s="169" t="s">
        <v>8</v>
      </c>
    </row>
    <row r="61" spans="1:6" ht="38.25">
      <c r="A61" s="160" t="s">
        <v>134</v>
      </c>
      <c r="B61" s="161" t="s">
        <v>502</v>
      </c>
      <c r="C61" s="162" t="s">
        <v>343</v>
      </c>
      <c r="D61" s="162" t="s">
        <v>293</v>
      </c>
      <c r="E61" s="163">
        <v>0</v>
      </c>
      <c r="F61" s="169" t="s">
        <v>370</v>
      </c>
    </row>
    <row r="62" spans="1:6">
      <c r="A62" s="160" t="s">
        <v>244</v>
      </c>
      <c r="B62" s="161" t="s">
        <v>503</v>
      </c>
      <c r="C62" s="162" t="s">
        <v>19</v>
      </c>
      <c r="D62" s="162" t="s">
        <v>347</v>
      </c>
      <c r="E62" s="163">
        <v>0</v>
      </c>
      <c r="F62" s="169" t="s">
        <v>269</v>
      </c>
    </row>
    <row r="63" spans="1:6" ht="38.25">
      <c r="A63" s="160" t="s">
        <v>246</v>
      </c>
      <c r="B63" s="161" t="s">
        <v>504</v>
      </c>
      <c r="C63" s="162" t="s">
        <v>20</v>
      </c>
      <c r="D63" s="162" t="s">
        <v>294</v>
      </c>
      <c r="E63" s="163">
        <v>0</v>
      </c>
      <c r="F63" s="169" t="s">
        <v>269</v>
      </c>
    </row>
    <row r="64" spans="1:6" ht="25.5">
      <c r="A64" s="160" t="s">
        <v>137</v>
      </c>
      <c r="B64" s="161" t="s">
        <v>505</v>
      </c>
      <c r="C64" s="162" t="s">
        <v>314</v>
      </c>
      <c r="D64" s="162" t="s">
        <v>336</v>
      </c>
      <c r="E64" s="163">
        <v>0.28999999999999998</v>
      </c>
      <c r="F64" s="164" t="s">
        <v>370</v>
      </c>
    </row>
    <row r="65" spans="1:6" ht="25.5">
      <c r="A65" s="160" t="s">
        <v>249</v>
      </c>
      <c r="B65" s="161" t="s">
        <v>506</v>
      </c>
      <c r="C65" s="162" t="s">
        <v>16</v>
      </c>
      <c r="D65" s="162" t="s">
        <v>348</v>
      </c>
      <c r="E65" s="163">
        <v>0</v>
      </c>
      <c r="F65" s="164" t="s">
        <v>269</v>
      </c>
    </row>
    <row r="66" spans="1:6" ht="25.5">
      <c r="A66" s="160" t="s">
        <v>251</v>
      </c>
      <c r="B66" s="161" t="s">
        <v>501</v>
      </c>
      <c r="C66" s="162" t="s">
        <v>349</v>
      </c>
      <c r="D66" s="162" t="s">
        <v>295</v>
      </c>
      <c r="E66" s="163">
        <v>0</v>
      </c>
      <c r="F66" s="169" t="s">
        <v>269</v>
      </c>
    </row>
    <row r="67" spans="1:6" ht="38.25">
      <c r="A67" s="160" t="s">
        <v>253</v>
      </c>
      <c r="B67" s="161" t="s">
        <v>475</v>
      </c>
      <c r="C67" s="162" t="s">
        <v>16</v>
      </c>
      <c r="D67" s="162" t="s">
        <v>350</v>
      </c>
      <c r="E67" s="163">
        <v>0</v>
      </c>
      <c r="F67" s="164" t="s">
        <v>269</v>
      </c>
    </row>
    <row r="68" spans="1:6" ht="38.25">
      <c r="A68" s="160" t="s">
        <v>254</v>
      </c>
      <c r="B68" s="161" t="s">
        <v>478</v>
      </c>
      <c r="C68" s="162" t="s">
        <v>351</v>
      </c>
      <c r="D68" s="162" t="s">
        <v>352</v>
      </c>
      <c r="E68" s="163">
        <v>0</v>
      </c>
      <c r="F68" s="169" t="s">
        <v>269</v>
      </c>
    </row>
    <row r="69" spans="1:6" ht="25.5">
      <c r="A69" s="160" t="s">
        <v>255</v>
      </c>
      <c r="B69" s="161" t="s">
        <v>477</v>
      </c>
      <c r="C69" s="162" t="s">
        <v>353</v>
      </c>
      <c r="D69" s="162" t="s">
        <v>296</v>
      </c>
      <c r="E69" s="163">
        <v>0</v>
      </c>
      <c r="F69" s="169" t="s">
        <v>269</v>
      </c>
    </row>
    <row r="70" spans="1:6" ht="38.25">
      <c r="A70" s="160" t="s">
        <v>256</v>
      </c>
      <c r="B70" s="161" t="s">
        <v>499</v>
      </c>
      <c r="C70" s="162" t="s">
        <v>20</v>
      </c>
      <c r="D70" s="162" t="s">
        <v>292</v>
      </c>
      <c r="E70" s="163">
        <v>0</v>
      </c>
      <c r="F70" s="169" t="s">
        <v>269</v>
      </c>
    </row>
    <row r="71" spans="1:6">
      <c r="A71" s="160" t="s">
        <v>258</v>
      </c>
      <c r="B71" s="161" t="s">
        <v>500</v>
      </c>
      <c r="C71" s="162" t="s">
        <v>354</v>
      </c>
      <c r="D71" s="162" t="s">
        <v>355</v>
      </c>
      <c r="E71" s="163">
        <v>0</v>
      </c>
      <c r="F71" s="169" t="s">
        <v>269</v>
      </c>
    </row>
    <row r="72" spans="1:6" ht="25.5">
      <c r="A72" s="160" t="s">
        <v>260</v>
      </c>
      <c r="B72" s="161" t="s">
        <v>498</v>
      </c>
      <c r="C72" s="162" t="s">
        <v>16</v>
      </c>
      <c r="D72" s="162" t="s">
        <v>356</v>
      </c>
      <c r="E72" s="163">
        <v>0</v>
      </c>
      <c r="F72" s="164" t="s">
        <v>8</v>
      </c>
    </row>
    <row r="73" spans="1:6">
      <c r="A73" s="160" t="s">
        <v>262</v>
      </c>
      <c r="B73" s="161" t="s">
        <v>497</v>
      </c>
      <c r="C73" s="162" t="s">
        <v>357</v>
      </c>
      <c r="D73" s="162" t="s">
        <v>297</v>
      </c>
      <c r="E73" s="163">
        <v>0</v>
      </c>
      <c r="F73" s="169" t="s">
        <v>269</v>
      </c>
    </row>
    <row r="74" spans="1:6">
      <c r="A74" s="160" t="s">
        <v>264</v>
      </c>
      <c r="B74" s="161" t="s">
        <v>496</v>
      </c>
      <c r="C74" s="162" t="s">
        <v>357</v>
      </c>
      <c r="D74" s="162" t="s">
        <v>297</v>
      </c>
      <c r="E74" s="163">
        <v>0</v>
      </c>
      <c r="F74" s="169" t="s">
        <v>269</v>
      </c>
    </row>
    <row r="75" spans="1:6">
      <c r="A75" s="160" t="s">
        <v>139</v>
      </c>
      <c r="B75" s="161" t="s">
        <v>495</v>
      </c>
      <c r="C75" s="162" t="s">
        <v>358</v>
      </c>
      <c r="D75" s="162" t="s">
        <v>359</v>
      </c>
      <c r="E75" s="163">
        <v>0.28999999999999998</v>
      </c>
      <c r="F75" s="169" t="s">
        <v>370</v>
      </c>
    </row>
    <row r="76" spans="1:6" ht="25.5">
      <c r="A76" s="160" t="s">
        <v>267</v>
      </c>
      <c r="B76" s="161" t="s">
        <v>494</v>
      </c>
      <c r="C76" s="162" t="s">
        <v>21</v>
      </c>
      <c r="D76" s="162" t="s">
        <v>298</v>
      </c>
      <c r="E76" s="163">
        <v>0</v>
      </c>
      <c r="F76" s="169" t="s">
        <v>269</v>
      </c>
    </row>
    <row r="77" spans="1:6">
      <c r="A77" s="160" t="s">
        <v>387</v>
      </c>
      <c r="B77" s="161" t="s">
        <v>388</v>
      </c>
      <c r="C77" s="162" t="s">
        <v>22</v>
      </c>
      <c r="D77" s="162" t="s">
        <v>389</v>
      </c>
      <c r="E77" s="170">
        <v>0.14000000000000001</v>
      </c>
      <c r="F77" s="164" t="s">
        <v>8</v>
      </c>
    </row>
    <row r="78" spans="1:6">
      <c r="A78" s="160" t="s">
        <v>390</v>
      </c>
      <c r="B78" s="161" t="s">
        <v>391</v>
      </c>
      <c r="C78" s="162" t="s">
        <v>22</v>
      </c>
      <c r="D78" s="162" t="s">
        <v>368</v>
      </c>
      <c r="E78" s="170">
        <v>0.14000000000000001</v>
      </c>
      <c r="F78" s="164" t="s">
        <v>8</v>
      </c>
    </row>
    <row r="79" spans="1:6">
      <c r="A79" s="160" t="s">
        <v>392</v>
      </c>
      <c r="B79" s="161" t="s">
        <v>393</v>
      </c>
      <c r="C79" s="162" t="s">
        <v>22</v>
      </c>
      <c r="D79" s="162" t="s">
        <v>394</v>
      </c>
      <c r="E79" s="170">
        <v>0.14000000000000001</v>
      </c>
      <c r="F79" s="164" t="s">
        <v>8</v>
      </c>
    </row>
    <row r="80" spans="1:6">
      <c r="A80" s="160" t="s">
        <v>395</v>
      </c>
      <c r="B80" s="161" t="s">
        <v>363</v>
      </c>
      <c r="C80" s="162" t="s">
        <v>22</v>
      </c>
      <c r="D80" s="162" t="s">
        <v>396</v>
      </c>
      <c r="E80" s="170">
        <v>0.11</v>
      </c>
      <c r="F80" s="164" t="s">
        <v>8</v>
      </c>
    </row>
    <row r="81" spans="1:6">
      <c r="A81" s="160" t="s">
        <v>397</v>
      </c>
      <c r="B81" s="161" t="s">
        <v>364</v>
      </c>
      <c r="C81" s="162" t="s">
        <v>398</v>
      </c>
      <c r="D81" s="162" t="s">
        <v>399</v>
      </c>
      <c r="E81" s="170">
        <v>0</v>
      </c>
      <c r="F81" s="164" t="s">
        <v>545</v>
      </c>
    </row>
    <row r="82" spans="1:6">
      <c r="A82" s="160" t="s">
        <v>400</v>
      </c>
      <c r="B82" s="161" t="s">
        <v>365</v>
      </c>
      <c r="C82" s="162" t="s">
        <v>401</v>
      </c>
      <c r="D82" s="162" t="s">
        <v>402</v>
      </c>
      <c r="E82" s="170">
        <v>0.1</v>
      </c>
      <c r="F82" s="164" t="s">
        <v>8</v>
      </c>
    </row>
    <row r="83" spans="1:6">
      <c r="A83" s="160" t="s">
        <v>403</v>
      </c>
      <c r="B83" s="161" t="s">
        <v>366</v>
      </c>
      <c r="C83" s="162" t="s">
        <v>401</v>
      </c>
      <c r="D83" s="162" t="s">
        <v>404</v>
      </c>
      <c r="E83" s="170">
        <v>0.09</v>
      </c>
      <c r="F83" s="164" t="s">
        <v>8</v>
      </c>
    </row>
    <row r="84" spans="1:6">
      <c r="A84" s="171" t="s">
        <v>107</v>
      </c>
      <c r="B84" s="165" t="s">
        <v>405</v>
      </c>
      <c r="C84" s="166" t="s">
        <v>406</v>
      </c>
      <c r="D84" s="166" t="s">
        <v>407</v>
      </c>
      <c r="E84" s="172">
        <v>0</v>
      </c>
      <c r="F84" s="167" t="s">
        <v>269</v>
      </c>
    </row>
    <row r="85" spans="1:6">
      <c r="A85" s="193"/>
      <c r="B85" s="199" t="s">
        <v>489</v>
      </c>
      <c r="C85" s="200"/>
      <c r="D85" s="200"/>
      <c r="E85" s="201">
        <f>AVERAGE(E14:E84)</f>
        <v>0.10084507042253518</v>
      </c>
      <c r="F85" s="202"/>
    </row>
  </sheetData>
  <mergeCells count="4">
    <mergeCell ref="A12:F12"/>
    <mergeCell ref="B9:F9"/>
    <mergeCell ref="B10:F10"/>
    <mergeCell ref="B11:F11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7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1"/>
  <sheetViews>
    <sheetView zoomScale="55" zoomScaleNormal="55" workbookViewId="0">
      <selection activeCell="L17" sqref="L17"/>
    </sheetView>
  </sheetViews>
  <sheetFormatPr baseColWidth="10" defaultRowHeight="12.75"/>
  <cols>
    <col min="1" max="1" width="11" style="46"/>
    <col min="2" max="2" width="47.625" style="46" customWidth="1"/>
    <col min="3" max="8" width="11" style="46"/>
    <col min="9" max="9" width="28" style="46" customWidth="1"/>
    <col min="10" max="16384" width="11" style="46"/>
  </cols>
  <sheetData>
    <row r="1" spans="2:9" ht="18">
      <c r="B1" s="99" t="s">
        <v>72</v>
      </c>
      <c r="C1" s="209" t="s">
        <v>73</v>
      </c>
      <c r="D1" s="210"/>
      <c r="E1" s="210"/>
      <c r="F1" s="210"/>
      <c r="G1" s="211"/>
      <c r="H1" s="99" t="s">
        <v>75</v>
      </c>
      <c r="I1" s="100" t="s">
        <v>76</v>
      </c>
    </row>
    <row r="2" spans="2:9" ht="16.5">
      <c r="B2" s="110" t="s">
        <v>146</v>
      </c>
      <c r="C2" s="285" t="s">
        <v>108</v>
      </c>
      <c r="D2" s="286"/>
      <c r="E2" s="286"/>
      <c r="F2" s="286"/>
      <c r="G2" s="287"/>
      <c r="H2" s="112" t="s">
        <v>144</v>
      </c>
      <c r="I2" s="111" t="s">
        <v>362</v>
      </c>
    </row>
    <row r="3" spans="2:9" ht="16.5">
      <c r="B3" s="110" t="s">
        <v>146</v>
      </c>
      <c r="C3" s="285" t="s">
        <v>147</v>
      </c>
      <c r="D3" s="286"/>
      <c r="E3" s="286"/>
      <c r="F3" s="286"/>
      <c r="G3" s="287"/>
      <c r="H3" s="113" t="s">
        <v>92</v>
      </c>
      <c r="I3" s="111" t="s">
        <v>360</v>
      </c>
    </row>
    <row r="4" spans="2:9" ht="16.5">
      <c r="B4" s="114" t="s">
        <v>146</v>
      </c>
      <c r="C4" s="285" t="s">
        <v>109</v>
      </c>
      <c r="D4" s="286"/>
      <c r="E4" s="286"/>
      <c r="F4" s="286"/>
      <c r="G4" s="287"/>
      <c r="H4" s="112" t="s">
        <v>145</v>
      </c>
      <c r="I4" s="111" t="s">
        <v>362</v>
      </c>
    </row>
    <row r="5" spans="2:9" ht="16.5">
      <c r="B5" s="114" t="s">
        <v>146</v>
      </c>
      <c r="C5" s="285" t="s">
        <v>138</v>
      </c>
      <c r="D5" s="286"/>
      <c r="E5" s="286"/>
      <c r="F5" s="286"/>
      <c r="G5" s="287"/>
      <c r="H5" s="112" t="s">
        <v>137</v>
      </c>
      <c r="I5" s="111" t="s">
        <v>362</v>
      </c>
    </row>
    <row r="6" spans="2:9" ht="16.5">
      <c r="B6" s="110" t="s">
        <v>146</v>
      </c>
      <c r="C6" s="285" t="s">
        <v>110</v>
      </c>
      <c r="D6" s="286"/>
      <c r="E6" s="286"/>
      <c r="F6" s="286"/>
      <c r="G6" s="287"/>
      <c r="H6" s="112" t="s">
        <v>143</v>
      </c>
      <c r="I6" s="111" t="s">
        <v>362</v>
      </c>
    </row>
    <row r="7" spans="2:9" ht="16.5">
      <c r="B7" s="110" t="s">
        <v>146</v>
      </c>
      <c r="C7" s="285" t="s">
        <v>126</v>
      </c>
      <c r="D7" s="286"/>
      <c r="E7" s="286"/>
      <c r="F7" s="286"/>
      <c r="G7" s="287"/>
      <c r="H7" s="112" t="s">
        <v>125</v>
      </c>
      <c r="I7" s="111" t="s">
        <v>142</v>
      </c>
    </row>
    <row r="8" spans="2:9" ht="16.5">
      <c r="B8" s="114" t="s">
        <v>124</v>
      </c>
      <c r="C8" s="285" t="s">
        <v>117</v>
      </c>
      <c r="D8" s="286"/>
      <c r="E8" s="286"/>
      <c r="F8" s="286"/>
      <c r="G8" s="287"/>
      <c r="H8" s="112" t="s">
        <v>111</v>
      </c>
      <c r="I8" s="111" t="s">
        <v>142</v>
      </c>
    </row>
    <row r="9" spans="2:9" ht="16.5">
      <c r="B9" s="114" t="s">
        <v>124</v>
      </c>
      <c r="C9" s="285" t="s">
        <v>118</v>
      </c>
      <c r="D9" s="286"/>
      <c r="E9" s="286"/>
      <c r="F9" s="286"/>
      <c r="G9" s="287"/>
      <c r="H9" s="112" t="s">
        <v>112</v>
      </c>
      <c r="I9" s="111" t="s">
        <v>142</v>
      </c>
    </row>
    <row r="10" spans="2:9" ht="16.5">
      <c r="B10" s="114" t="s">
        <v>124</v>
      </c>
      <c r="C10" s="285" t="s">
        <v>119</v>
      </c>
      <c r="D10" s="286"/>
      <c r="E10" s="286"/>
      <c r="F10" s="286"/>
      <c r="G10" s="287"/>
      <c r="H10" s="112" t="s">
        <v>113</v>
      </c>
      <c r="I10" s="111" t="s">
        <v>142</v>
      </c>
    </row>
    <row r="11" spans="2:9" ht="16.5">
      <c r="B11" s="114" t="s">
        <v>124</v>
      </c>
      <c r="C11" s="285" t="s">
        <v>120</v>
      </c>
      <c r="D11" s="286"/>
      <c r="E11" s="286"/>
      <c r="F11" s="286"/>
      <c r="G11" s="287"/>
      <c r="H11" s="112" t="s">
        <v>114</v>
      </c>
      <c r="I11" s="111" t="s">
        <v>142</v>
      </c>
    </row>
    <row r="12" spans="2:9" ht="16.5">
      <c r="B12" s="114" t="s">
        <v>124</v>
      </c>
      <c r="C12" s="285" t="s">
        <v>121</v>
      </c>
      <c r="D12" s="286"/>
      <c r="E12" s="286"/>
      <c r="F12" s="286"/>
      <c r="G12" s="287"/>
      <c r="H12" s="112" t="s">
        <v>115</v>
      </c>
      <c r="I12" s="111" t="s">
        <v>142</v>
      </c>
    </row>
    <row r="13" spans="2:9" ht="16.5">
      <c r="B13" s="114" t="s">
        <v>124</v>
      </c>
      <c r="C13" s="285" t="s">
        <v>122</v>
      </c>
      <c r="D13" s="286"/>
      <c r="E13" s="286"/>
      <c r="F13" s="286"/>
      <c r="G13" s="287"/>
      <c r="H13" s="112" t="s">
        <v>116</v>
      </c>
      <c r="I13" s="111" t="s">
        <v>142</v>
      </c>
    </row>
    <row r="14" spans="2:9" ht="16.5">
      <c r="B14" s="114" t="s">
        <v>124</v>
      </c>
      <c r="C14" s="285" t="s">
        <v>153</v>
      </c>
      <c r="D14" s="286"/>
      <c r="E14" s="286"/>
      <c r="F14" s="286"/>
      <c r="G14" s="287"/>
      <c r="H14" s="112" t="s">
        <v>139</v>
      </c>
      <c r="I14" s="111" t="s">
        <v>142</v>
      </c>
    </row>
    <row r="15" spans="2:9" ht="16.5">
      <c r="B15" s="110" t="s">
        <v>123</v>
      </c>
      <c r="C15" s="285" t="s">
        <v>128</v>
      </c>
      <c r="D15" s="286"/>
      <c r="E15" s="286"/>
      <c r="F15" s="286"/>
      <c r="G15" s="287"/>
      <c r="H15" s="112" t="s">
        <v>127</v>
      </c>
      <c r="I15" s="111" t="s">
        <v>142</v>
      </c>
    </row>
    <row r="16" spans="2:9" ht="16.5">
      <c r="B16" s="110" t="s">
        <v>146</v>
      </c>
      <c r="C16" s="285" t="s">
        <v>129</v>
      </c>
      <c r="D16" s="286"/>
      <c r="E16" s="286"/>
      <c r="F16" s="286"/>
      <c r="G16" s="287"/>
      <c r="H16" s="112" t="s">
        <v>130</v>
      </c>
      <c r="I16" s="111" t="s">
        <v>362</v>
      </c>
    </row>
    <row r="17" spans="2:9" ht="16.5">
      <c r="B17" s="114" t="s">
        <v>124</v>
      </c>
      <c r="C17" s="285" t="s">
        <v>141</v>
      </c>
      <c r="D17" s="286"/>
      <c r="E17" s="286"/>
      <c r="F17" s="286"/>
      <c r="G17" s="287"/>
      <c r="H17" s="112" t="s">
        <v>131</v>
      </c>
      <c r="I17" s="111" t="s">
        <v>142</v>
      </c>
    </row>
    <row r="18" spans="2:9" ht="16.5">
      <c r="B18" s="114" t="s">
        <v>124</v>
      </c>
      <c r="C18" s="285" t="s">
        <v>135</v>
      </c>
      <c r="D18" s="286"/>
      <c r="E18" s="286"/>
      <c r="F18" s="286"/>
      <c r="G18" s="287"/>
      <c r="H18" s="112" t="s">
        <v>132</v>
      </c>
      <c r="I18" s="111" t="s">
        <v>142</v>
      </c>
    </row>
    <row r="19" spans="2:9" ht="16.5">
      <c r="B19" s="114" t="s">
        <v>124</v>
      </c>
      <c r="C19" s="285" t="s">
        <v>136</v>
      </c>
      <c r="D19" s="286"/>
      <c r="E19" s="286"/>
      <c r="F19" s="286"/>
      <c r="G19" s="287"/>
      <c r="H19" s="112" t="s">
        <v>133</v>
      </c>
      <c r="I19" s="111" t="s">
        <v>142</v>
      </c>
    </row>
    <row r="20" spans="2:9" ht="16.5">
      <c r="B20" s="114" t="s">
        <v>124</v>
      </c>
      <c r="C20" s="285" t="s">
        <v>140</v>
      </c>
      <c r="D20" s="286"/>
      <c r="E20" s="286"/>
      <c r="F20" s="286"/>
      <c r="G20" s="287"/>
      <c r="H20" s="112" t="s">
        <v>134</v>
      </c>
      <c r="I20" s="111" t="s">
        <v>142</v>
      </c>
    </row>
    <row r="22" spans="2:9" ht="36">
      <c r="B22" s="104" t="s">
        <v>72</v>
      </c>
      <c r="C22" s="209" t="s">
        <v>73</v>
      </c>
      <c r="D22" s="210"/>
      <c r="E22" s="210"/>
      <c r="F22" s="210"/>
      <c r="G22" s="211"/>
      <c r="H22" s="104" t="s">
        <v>75</v>
      </c>
      <c r="I22" s="105" t="s">
        <v>76</v>
      </c>
    </row>
    <row r="23" spans="2:9" ht="17.25">
      <c r="B23" s="101" t="s">
        <v>77</v>
      </c>
      <c r="C23" s="282" t="s">
        <v>98</v>
      </c>
      <c r="D23" s="283"/>
      <c r="E23" s="283"/>
      <c r="F23" s="283"/>
      <c r="G23" s="284"/>
      <c r="H23" s="102" t="s">
        <v>78</v>
      </c>
      <c r="I23" s="101" t="s">
        <v>106</v>
      </c>
    </row>
    <row r="24" spans="2:9" ht="17.25">
      <c r="B24" s="101" t="s">
        <v>83</v>
      </c>
      <c r="C24" s="282" t="s">
        <v>101</v>
      </c>
      <c r="D24" s="283"/>
      <c r="E24" s="283"/>
      <c r="F24" s="283"/>
      <c r="G24" s="284"/>
      <c r="H24" s="103" t="s">
        <v>148</v>
      </c>
      <c r="I24" s="101" t="s">
        <v>105</v>
      </c>
    </row>
    <row r="25" spans="2:9" ht="17.25">
      <c r="B25" s="101" t="s">
        <v>81</v>
      </c>
      <c r="C25" s="282" t="s">
        <v>100</v>
      </c>
      <c r="D25" s="283"/>
      <c r="E25" s="283"/>
      <c r="F25" s="283"/>
      <c r="G25" s="284"/>
      <c r="H25" s="102" t="s">
        <v>82</v>
      </c>
      <c r="I25" s="101" t="s">
        <v>106</v>
      </c>
    </row>
    <row r="26" spans="2:9" ht="17.25">
      <c r="B26" s="101" t="s">
        <v>79</v>
      </c>
      <c r="C26" s="282" t="s">
        <v>99</v>
      </c>
      <c r="D26" s="283"/>
      <c r="E26" s="283"/>
      <c r="F26" s="283"/>
      <c r="G26" s="284"/>
      <c r="H26" s="102" t="s">
        <v>80</v>
      </c>
      <c r="I26" s="101" t="s">
        <v>106</v>
      </c>
    </row>
    <row r="27" spans="2:9" ht="17.25">
      <c r="B27" s="97" t="s">
        <v>84</v>
      </c>
      <c r="C27" s="282" t="s">
        <v>102</v>
      </c>
      <c r="D27" s="283"/>
      <c r="E27" s="283"/>
      <c r="F27" s="283"/>
      <c r="G27" s="284"/>
      <c r="H27" s="98" t="s">
        <v>85</v>
      </c>
      <c r="I27" s="101" t="s">
        <v>106</v>
      </c>
    </row>
    <row r="28" spans="2:9" ht="17.25">
      <c r="B28" s="97" t="s">
        <v>86</v>
      </c>
      <c r="C28" s="282" t="s">
        <v>103</v>
      </c>
      <c r="D28" s="283"/>
      <c r="E28" s="283"/>
      <c r="F28" s="283"/>
      <c r="G28" s="284"/>
      <c r="H28" s="98" t="s">
        <v>87</v>
      </c>
      <c r="I28" s="101" t="s">
        <v>362</v>
      </c>
    </row>
    <row r="29" spans="2:9" ht="17.25">
      <c r="B29" s="101" t="s">
        <v>88</v>
      </c>
      <c r="C29" s="282" t="s">
        <v>104</v>
      </c>
      <c r="D29" s="283"/>
      <c r="E29" s="283"/>
      <c r="F29" s="283"/>
      <c r="G29" s="284"/>
      <c r="H29" s="103" t="s">
        <v>148</v>
      </c>
      <c r="I29" s="101" t="s">
        <v>106</v>
      </c>
    </row>
    <row r="30" spans="2:9" ht="17.25">
      <c r="B30" s="97" t="s">
        <v>89</v>
      </c>
      <c r="C30" s="282" t="s">
        <v>97</v>
      </c>
      <c r="D30" s="283"/>
      <c r="E30" s="283"/>
      <c r="F30" s="283"/>
      <c r="G30" s="284"/>
      <c r="H30" s="98" t="s">
        <v>90</v>
      </c>
      <c r="I30" s="101" t="s">
        <v>362</v>
      </c>
    </row>
    <row r="31" spans="2:9" ht="17.25">
      <c r="B31" s="97" t="s">
        <v>93</v>
      </c>
      <c r="C31" s="282" t="s">
        <v>94</v>
      </c>
      <c r="D31" s="283"/>
      <c r="E31" s="283"/>
      <c r="F31" s="283"/>
      <c r="G31" s="284"/>
      <c r="H31" s="98" t="s">
        <v>107</v>
      </c>
      <c r="I31" s="101" t="s">
        <v>361</v>
      </c>
    </row>
  </sheetData>
  <autoFilter ref="B1:I20">
    <filterColumn colId="1" showButton="0"/>
    <filterColumn colId="2" showButton="0"/>
    <filterColumn colId="3" showButton="0"/>
    <filterColumn colId="4" showButton="0"/>
  </autoFilter>
  <mergeCells count="30">
    <mergeCell ref="C11:G11"/>
    <mergeCell ref="C12:G12"/>
    <mergeCell ref="C13:G13"/>
    <mergeCell ref="C6:G6"/>
    <mergeCell ref="C7:G7"/>
    <mergeCell ref="C8:G8"/>
    <mergeCell ref="C9:G9"/>
    <mergeCell ref="C10:G10"/>
    <mergeCell ref="C1:G1"/>
    <mergeCell ref="C2:G2"/>
    <mergeCell ref="C3:G3"/>
    <mergeCell ref="C4:G4"/>
    <mergeCell ref="C5:G5"/>
    <mergeCell ref="C14:G14"/>
    <mergeCell ref="C15:G15"/>
    <mergeCell ref="C16:G16"/>
    <mergeCell ref="C17:G17"/>
    <mergeCell ref="C18:G18"/>
    <mergeCell ref="C19:G19"/>
    <mergeCell ref="C20:G20"/>
    <mergeCell ref="C22:G22"/>
    <mergeCell ref="C23:G23"/>
    <mergeCell ref="C24:G24"/>
    <mergeCell ref="C30:G30"/>
    <mergeCell ref="C31:G31"/>
    <mergeCell ref="C25:G25"/>
    <mergeCell ref="C26:G26"/>
    <mergeCell ref="C27:G27"/>
    <mergeCell ref="C28:G28"/>
    <mergeCell ref="C29:G2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zoomScaleNormal="100" workbookViewId="0">
      <selection activeCell="B17" sqref="B17"/>
    </sheetView>
  </sheetViews>
  <sheetFormatPr baseColWidth="10" defaultRowHeight="15.75"/>
  <cols>
    <col min="1" max="1" width="10.875" style="127" bestFit="1" customWidth="1"/>
    <col min="2" max="2" width="28.5" style="127" customWidth="1"/>
    <col min="3" max="3" width="11.625" style="127" bestFit="1" customWidth="1"/>
    <col min="4" max="4" width="10.75" style="127" customWidth="1"/>
    <col min="5" max="5" width="12.625" style="127" bestFit="1" customWidth="1"/>
    <col min="6" max="6" width="9.625" style="127" bestFit="1" customWidth="1"/>
    <col min="7" max="7" width="12.125" style="127" bestFit="1" customWidth="1"/>
    <col min="8" max="8" width="11.625" style="127" bestFit="1" customWidth="1"/>
    <col min="9" max="9" width="12.25" style="127" bestFit="1" customWidth="1"/>
    <col min="10" max="10" width="10.625" style="127" customWidth="1"/>
    <col min="11" max="11" width="10.75" style="127" bestFit="1" customWidth="1"/>
    <col min="12" max="12" width="9.625" style="127" bestFit="1" customWidth="1"/>
    <col min="13" max="13" width="10.875" style="127" customWidth="1"/>
    <col min="14" max="14" width="10.75" style="127" bestFit="1" customWidth="1"/>
    <col min="15" max="15" width="9.625" style="127" bestFit="1" customWidth="1"/>
    <col min="16" max="16" width="10.125" style="127" customWidth="1"/>
    <col min="17" max="17" width="10.75" style="127" bestFit="1" customWidth="1"/>
    <col min="18" max="18" width="9.625" style="127" bestFit="1" customWidth="1"/>
    <col min="19" max="19" width="10.75" style="127" bestFit="1" customWidth="1"/>
    <col min="20" max="16384" width="11" style="127"/>
  </cols>
  <sheetData>
    <row r="2" spans="1:19">
      <c r="A2" s="289" t="s">
        <v>61</v>
      </c>
      <c r="B2" s="290">
        <v>2023</v>
      </c>
      <c r="C2" s="290"/>
      <c r="D2" s="290"/>
      <c r="E2" s="288">
        <v>2024</v>
      </c>
      <c r="F2" s="288"/>
      <c r="G2" s="288"/>
      <c r="H2" s="290">
        <v>2025</v>
      </c>
      <c r="I2" s="290"/>
      <c r="J2" s="290"/>
      <c r="K2" s="288">
        <v>2026</v>
      </c>
      <c r="L2" s="288"/>
      <c r="M2" s="288"/>
      <c r="N2" s="290">
        <v>2027</v>
      </c>
      <c r="O2" s="290"/>
      <c r="P2" s="290"/>
      <c r="Q2" s="288">
        <v>2028</v>
      </c>
      <c r="R2" s="288"/>
      <c r="S2" s="288"/>
    </row>
    <row r="3" spans="1:19" ht="31.5">
      <c r="A3" s="289"/>
      <c r="B3" s="137" t="s">
        <v>9</v>
      </c>
      <c r="C3" s="137" t="s">
        <v>10</v>
      </c>
      <c r="D3" s="137" t="s">
        <v>408</v>
      </c>
      <c r="E3" s="175" t="s">
        <v>9</v>
      </c>
      <c r="F3" s="175" t="s">
        <v>10</v>
      </c>
      <c r="G3" s="175" t="s">
        <v>408</v>
      </c>
      <c r="H3" s="137" t="s">
        <v>9</v>
      </c>
      <c r="I3" s="137" t="s">
        <v>10</v>
      </c>
      <c r="J3" s="137" t="s">
        <v>408</v>
      </c>
      <c r="K3" s="136" t="s">
        <v>9</v>
      </c>
      <c r="L3" s="136" t="s">
        <v>10</v>
      </c>
      <c r="M3" s="136" t="s">
        <v>408</v>
      </c>
      <c r="N3" s="137" t="s">
        <v>9</v>
      </c>
      <c r="O3" s="137" t="s">
        <v>10</v>
      </c>
      <c r="P3" s="137" t="s">
        <v>408</v>
      </c>
      <c r="Q3" s="136" t="s">
        <v>9</v>
      </c>
      <c r="R3" s="136" t="s">
        <v>10</v>
      </c>
      <c r="S3" s="136" t="s">
        <v>408</v>
      </c>
    </row>
    <row r="4" spans="1:19">
      <c r="A4" s="128" t="s">
        <v>48</v>
      </c>
      <c r="B4" s="129"/>
      <c r="C4" s="129"/>
      <c r="D4" s="129"/>
      <c r="E4" s="194">
        <v>24704</v>
      </c>
      <c r="F4" s="194">
        <v>15371.46</v>
      </c>
      <c r="G4" s="194">
        <f>SUM($E$4:E4)</f>
        <v>24704</v>
      </c>
      <c r="H4" s="129"/>
      <c r="I4" s="128"/>
      <c r="J4" s="129">
        <f>SUM($H$4:H4)</f>
        <v>0</v>
      </c>
      <c r="K4" s="128"/>
      <c r="L4" s="128"/>
      <c r="M4" s="128">
        <f>SUM($K$4:K4)</f>
        <v>0</v>
      </c>
      <c r="N4" s="128"/>
      <c r="O4" s="128"/>
      <c r="P4" s="128">
        <f>SUM($N$4:N4)</f>
        <v>0</v>
      </c>
      <c r="Q4" s="128"/>
      <c r="R4" s="128"/>
      <c r="S4" s="130">
        <f>SUM($Q$4:Q4)</f>
        <v>0</v>
      </c>
    </row>
    <row r="5" spans="1:19">
      <c r="A5" s="128" t="s">
        <v>49</v>
      </c>
      <c r="B5" s="129"/>
      <c r="C5" s="129"/>
      <c r="D5" s="129"/>
      <c r="E5" s="194">
        <v>24704</v>
      </c>
      <c r="F5" s="194">
        <v>25852.14</v>
      </c>
      <c r="G5" s="194">
        <f>SUM($E$4:E5)</f>
        <v>49408</v>
      </c>
      <c r="H5" s="197"/>
      <c r="I5" s="128"/>
      <c r="J5" s="129">
        <f>SUM($H$4:H5)</f>
        <v>0</v>
      </c>
      <c r="K5" s="128"/>
      <c r="L5" s="128"/>
      <c r="M5" s="128">
        <f>SUM($K$4:K5)</f>
        <v>0</v>
      </c>
      <c r="N5" s="128"/>
      <c r="O5" s="128"/>
      <c r="P5" s="128">
        <f>SUM($N$4:N5)</f>
        <v>0</v>
      </c>
      <c r="Q5" s="128"/>
      <c r="R5" s="128"/>
      <c r="S5" s="130">
        <f>SUM($Q$4:Q5)</f>
        <v>0</v>
      </c>
    </row>
    <row r="6" spans="1:19">
      <c r="A6" s="128" t="s">
        <v>50</v>
      </c>
      <c r="B6" s="129"/>
      <c r="C6" s="129"/>
      <c r="D6" s="129"/>
      <c r="E6" s="195">
        <v>54760.166666666657</v>
      </c>
      <c r="F6" s="194">
        <v>24940.57</v>
      </c>
      <c r="G6" s="194">
        <f>SUM($E$4:E6)</f>
        <v>104168.16666666666</v>
      </c>
      <c r="H6" s="129"/>
      <c r="I6" s="128"/>
      <c r="J6" s="129">
        <f>SUM($H$4:H6)</f>
        <v>0</v>
      </c>
      <c r="K6" s="128"/>
      <c r="L6" s="128"/>
      <c r="M6" s="128">
        <f>SUM($K$4:K6)</f>
        <v>0</v>
      </c>
      <c r="N6" s="128"/>
      <c r="O6" s="128"/>
      <c r="P6" s="128">
        <f>SUM($N$4:N6)</f>
        <v>0</v>
      </c>
      <c r="Q6" s="128"/>
      <c r="R6" s="128"/>
      <c r="S6" s="130">
        <f>SUM($Q$4:Q6)</f>
        <v>0</v>
      </c>
    </row>
    <row r="7" spans="1:19">
      <c r="A7" s="128" t="s">
        <v>51</v>
      </c>
      <c r="B7" s="129"/>
      <c r="C7" s="129"/>
      <c r="D7" s="129"/>
      <c r="E7" s="195">
        <v>73632.083333333328</v>
      </c>
      <c r="F7" s="194"/>
      <c r="G7" s="194">
        <f>SUM($E$4:E7)</f>
        <v>177800.25</v>
      </c>
      <c r="H7" s="129"/>
      <c r="I7" s="128"/>
      <c r="J7" s="129">
        <f>SUM($H$4:H7)</f>
        <v>0</v>
      </c>
      <c r="K7" s="128"/>
      <c r="L7" s="128"/>
      <c r="M7" s="128">
        <f>SUM($K$4:K7)</f>
        <v>0</v>
      </c>
      <c r="N7" s="128"/>
      <c r="O7" s="128"/>
      <c r="P7" s="128">
        <f>SUM($N$4:N7)</f>
        <v>0</v>
      </c>
      <c r="Q7" s="128"/>
      <c r="R7" s="128"/>
      <c r="S7" s="130">
        <f>SUM($Q$4:Q7)</f>
        <v>0</v>
      </c>
    </row>
    <row r="8" spans="1:19">
      <c r="A8" s="128" t="s">
        <v>52</v>
      </c>
      <c r="B8" s="129"/>
      <c r="C8" s="129"/>
      <c r="D8" s="129"/>
      <c r="E8" s="195">
        <v>78632.083333333328</v>
      </c>
      <c r="F8" s="194"/>
      <c r="G8" s="194">
        <f>SUM($E$4:E8)</f>
        <v>256432.33333333331</v>
      </c>
      <c r="H8" s="129"/>
      <c r="I8" s="128"/>
      <c r="J8" s="129">
        <f>SUM($H$4:H8)</f>
        <v>0</v>
      </c>
      <c r="K8" s="128"/>
      <c r="L8" s="128"/>
      <c r="M8" s="128">
        <f>SUM($K$4:K8)</f>
        <v>0</v>
      </c>
      <c r="N8" s="128"/>
      <c r="O8" s="128"/>
      <c r="P8" s="128">
        <f>SUM($N$4:N8)</f>
        <v>0</v>
      </c>
      <c r="Q8" s="128"/>
      <c r="R8" s="128"/>
      <c r="S8" s="130">
        <f>SUM($Q$4:Q8)</f>
        <v>0</v>
      </c>
    </row>
    <row r="9" spans="1:19">
      <c r="A9" s="128" t="s">
        <v>53</v>
      </c>
      <c r="B9" s="129"/>
      <c r="C9" s="129"/>
      <c r="D9" s="129"/>
      <c r="E9" s="195">
        <v>285632.08333333331</v>
      </c>
      <c r="F9" s="194"/>
      <c r="G9" s="194">
        <f>SUM($E$4:E9)</f>
        <v>542064.41666666663</v>
      </c>
      <c r="H9" s="129"/>
      <c r="I9" s="128"/>
      <c r="J9" s="129">
        <f>SUM($H$4:H9)</f>
        <v>0</v>
      </c>
      <c r="K9" s="128"/>
      <c r="L9" s="128"/>
      <c r="M9" s="128">
        <f>SUM($K$4:K9)</f>
        <v>0</v>
      </c>
      <c r="N9" s="128"/>
      <c r="O9" s="128"/>
      <c r="P9" s="128">
        <f>SUM($N$4:N9)</f>
        <v>0</v>
      </c>
      <c r="Q9" s="128"/>
      <c r="R9" s="128"/>
      <c r="S9" s="130">
        <f>SUM($Q$4:Q9)</f>
        <v>0</v>
      </c>
    </row>
    <row r="10" spans="1:19">
      <c r="A10" s="128" t="s">
        <v>54</v>
      </c>
      <c r="B10" s="129"/>
      <c r="C10" s="129"/>
      <c r="D10" s="129"/>
      <c r="E10" s="195">
        <v>78632.083333333328</v>
      </c>
      <c r="F10" s="194"/>
      <c r="G10" s="194">
        <f>SUM($E$4:E10)</f>
        <v>620696.5</v>
      </c>
      <c r="H10" s="129"/>
      <c r="I10" s="128"/>
      <c r="J10" s="129">
        <f>SUM($H$4:H10)</f>
        <v>0</v>
      </c>
      <c r="K10" s="128"/>
      <c r="L10" s="128"/>
      <c r="M10" s="128">
        <f>SUM($K$4:K10)</f>
        <v>0</v>
      </c>
      <c r="N10" s="128"/>
      <c r="O10" s="128"/>
      <c r="P10" s="128">
        <f>SUM($N$4:N10)</f>
        <v>0</v>
      </c>
      <c r="Q10" s="128"/>
      <c r="R10" s="128"/>
      <c r="S10" s="130">
        <f>SUM($Q$4:Q10)</f>
        <v>0</v>
      </c>
    </row>
    <row r="11" spans="1:19">
      <c r="A11" s="128" t="s">
        <v>55</v>
      </c>
      <c r="B11" s="129">
        <v>6070</v>
      </c>
      <c r="C11" s="129"/>
      <c r="D11" s="129">
        <f>SUM($B$11:B11)</f>
        <v>6070</v>
      </c>
      <c r="E11" s="195">
        <v>234382.08333333334</v>
      </c>
      <c r="F11" s="194"/>
      <c r="G11" s="194">
        <f>SUM($E$4:E11)</f>
        <v>855078.58333333337</v>
      </c>
      <c r="H11" s="129"/>
      <c r="I11" s="128"/>
      <c r="J11" s="129">
        <f>SUM($H$4:H11)</f>
        <v>0</v>
      </c>
      <c r="K11" s="128"/>
      <c r="L11" s="128"/>
      <c r="M11" s="128">
        <f>SUM($K$4:K11)</f>
        <v>0</v>
      </c>
      <c r="N11" s="128"/>
      <c r="O11" s="128"/>
      <c r="P11" s="128">
        <f>SUM($N$4:N11)</f>
        <v>0</v>
      </c>
      <c r="Q11" s="128"/>
      <c r="R11" s="128"/>
      <c r="S11" s="130">
        <f>SUM($Q$4:Q11)</f>
        <v>0</v>
      </c>
    </row>
    <row r="12" spans="1:19">
      <c r="A12" s="128" t="s">
        <v>56</v>
      </c>
      <c r="B12" s="129">
        <v>15561</v>
      </c>
      <c r="C12" s="129"/>
      <c r="D12" s="129">
        <f>SUM($B$11:B12)</f>
        <v>21631</v>
      </c>
      <c r="E12" s="195">
        <v>115632.08333333333</v>
      </c>
      <c r="F12" s="194"/>
      <c r="G12" s="194">
        <f>SUM($E$4:E12)</f>
        <v>970710.66666666674</v>
      </c>
      <c r="H12" s="129"/>
      <c r="I12" s="128"/>
      <c r="J12" s="129">
        <f>SUM($H$4:H12)</f>
        <v>0</v>
      </c>
      <c r="K12" s="128"/>
      <c r="L12" s="128"/>
      <c r="M12" s="128">
        <f>SUM($K$4:K12)</f>
        <v>0</v>
      </c>
      <c r="N12" s="128"/>
      <c r="O12" s="128"/>
      <c r="P12" s="128">
        <f>SUM($N$4:N12)</f>
        <v>0</v>
      </c>
      <c r="Q12" s="128"/>
      <c r="R12" s="128"/>
      <c r="S12" s="130">
        <f>SUM($Q$4:Q12)</f>
        <v>0</v>
      </c>
    </row>
    <row r="13" spans="1:19">
      <c r="A13" s="128" t="s">
        <v>57</v>
      </c>
      <c r="B13" s="129">
        <v>15561</v>
      </c>
      <c r="C13" s="129">
        <v>29978.38</v>
      </c>
      <c r="D13" s="129">
        <f>SUM($B$11:B13)</f>
        <v>37192</v>
      </c>
      <c r="E13" s="195">
        <v>63632.083333333328</v>
      </c>
      <c r="F13" s="194"/>
      <c r="G13" s="194">
        <f>SUM($E$4:E13)</f>
        <v>1034342.7500000001</v>
      </c>
      <c r="H13" s="129"/>
      <c r="I13" s="128"/>
      <c r="J13" s="129">
        <f>SUM($H$4:H13)</f>
        <v>0</v>
      </c>
      <c r="K13" s="128"/>
      <c r="L13" s="128"/>
      <c r="M13" s="128">
        <f>SUM($K$4:K13)</f>
        <v>0</v>
      </c>
      <c r="N13" s="128"/>
      <c r="O13" s="128"/>
      <c r="P13" s="128">
        <f>SUM($N$4:N13)</f>
        <v>0</v>
      </c>
      <c r="Q13" s="128"/>
      <c r="R13" s="128"/>
      <c r="S13" s="130">
        <f>SUM($Q$4:Q13)</f>
        <v>0</v>
      </c>
    </row>
    <row r="14" spans="1:19">
      <c r="A14" s="128" t="s">
        <v>58</v>
      </c>
      <c r="B14" s="129">
        <v>35035</v>
      </c>
      <c r="C14" s="131">
        <v>15371.46</v>
      </c>
      <c r="D14" s="129">
        <f>SUM($B$11:B14)</f>
        <v>72227</v>
      </c>
      <c r="E14" s="195">
        <v>53632.083333333328</v>
      </c>
      <c r="F14" s="194"/>
      <c r="G14" s="194">
        <f>SUM($E$4:E14)</f>
        <v>1087974.8333333335</v>
      </c>
      <c r="H14" s="129"/>
      <c r="I14" s="128"/>
      <c r="J14" s="129">
        <f>SUM($H$4:H14)</f>
        <v>0</v>
      </c>
      <c r="K14" s="128"/>
      <c r="L14" s="128"/>
      <c r="M14" s="128">
        <f>SUM($K$4:K14)</f>
        <v>0</v>
      </c>
      <c r="N14" s="128"/>
      <c r="O14" s="128"/>
      <c r="P14" s="128">
        <f>SUM($N$4:N14)</f>
        <v>0</v>
      </c>
      <c r="Q14" s="128"/>
      <c r="R14" s="128"/>
      <c r="S14" s="130">
        <f>SUM($Q$4:Q14)</f>
        <v>0</v>
      </c>
    </row>
    <row r="15" spans="1:19">
      <c r="A15" s="128" t="s">
        <v>59</v>
      </c>
      <c r="B15" s="129">
        <v>24704</v>
      </c>
      <c r="C15" s="129">
        <v>15371.46</v>
      </c>
      <c r="D15" s="129">
        <f>SUM($B$11:B15)</f>
        <v>96931</v>
      </c>
      <c r="E15" s="195">
        <v>390382.08333333331</v>
      </c>
      <c r="F15" s="194"/>
      <c r="G15" s="194">
        <f>SUM($E$4:E15)</f>
        <v>1478356.9166666667</v>
      </c>
      <c r="H15" s="129"/>
      <c r="I15" s="128"/>
      <c r="J15" s="129">
        <f>SUM($H$4:H15)</f>
        <v>0</v>
      </c>
      <c r="K15" s="128"/>
      <c r="L15" s="128"/>
      <c r="M15" s="128">
        <f>SUM($K$4:K15)</f>
        <v>0</v>
      </c>
      <c r="N15" s="128"/>
      <c r="O15" s="128"/>
      <c r="P15" s="128">
        <f>SUM($N$4:N15)</f>
        <v>0</v>
      </c>
      <c r="Q15" s="128"/>
      <c r="R15" s="128"/>
      <c r="S15" s="130">
        <f>SUM($Q$4:Q15)</f>
        <v>0</v>
      </c>
    </row>
    <row r="16" spans="1:19">
      <c r="A16" s="132" t="s">
        <v>60</v>
      </c>
      <c r="B16" s="133">
        <f>SUM(B4:B15)</f>
        <v>96931</v>
      </c>
      <c r="C16" s="133">
        <f>SUM(C4:C15)</f>
        <v>60721.299999999996</v>
      </c>
      <c r="D16" s="133"/>
      <c r="E16" s="133">
        <f>SUM(E4:E15)</f>
        <v>1478356.9166666667</v>
      </c>
      <c r="F16" s="133">
        <f>SUM(F4:F15)</f>
        <v>66164.17</v>
      </c>
      <c r="G16" s="133"/>
      <c r="H16" s="134">
        <f t="shared" ref="H16:O16" si="0">SUM(H4:H15)</f>
        <v>0</v>
      </c>
      <c r="I16" s="134">
        <f t="shared" si="0"/>
        <v>0</v>
      </c>
      <c r="J16" s="134"/>
      <c r="K16" s="134">
        <f t="shared" si="0"/>
        <v>0</v>
      </c>
      <c r="L16" s="134">
        <f t="shared" si="0"/>
        <v>0</v>
      </c>
      <c r="M16" s="128"/>
      <c r="N16" s="134">
        <f t="shared" si="0"/>
        <v>0</v>
      </c>
      <c r="O16" s="134">
        <f t="shared" si="0"/>
        <v>0</v>
      </c>
      <c r="P16" s="128"/>
      <c r="Q16" s="134">
        <f t="shared" ref="Q16:R16" si="1">SUM(Q4:Q15)</f>
        <v>0</v>
      </c>
      <c r="R16" s="134">
        <f t="shared" si="1"/>
        <v>0</v>
      </c>
      <c r="S16" s="130"/>
    </row>
    <row r="17" spans="2:7">
      <c r="E17" s="196">
        <v>1678177</v>
      </c>
    </row>
    <row r="20" spans="2:7" ht="27" customHeight="1">
      <c r="B20" s="138" t="s">
        <v>438</v>
      </c>
      <c r="C20" s="139">
        <f>C16+F16</f>
        <v>126885.47</v>
      </c>
      <c r="D20" s="135"/>
      <c r="E20" s="127" t="s">
        <v>433</v>
      </c>
      <c r="G20" s="154">
        <f>E6</f>
        <v>54760.166666666657</v>
      </c>
    </row>
    <row r="21" spans="2:7" ht="35.25" customHeight="1">
      <c r="B21" s="138" t="s">
        <v>437</v>
      </c>
      <c r="C21" s="139">
        <f>C23-C20</f>
        <v>11803114.529999999</v>
      </c>
      <c r="D21" s="135"/>
      <c r="E21" s="127" t="s">
        <v>434</v>
      </c>
      <c r="G21" s="154">
        <f>F6</f>
        <v>24940.57</v>
      </c>
    </row>
    <row r="22" spans="2:7" ht="31.5">
      <c r="B22" s="138" t="s">
        <v>409</v>
      </c>
      <c r="C22" s="139">
        <f>B16+SUM(E4:E6)</f>
        <v>201099.16666666666</v>
      </c>
      <c r="D22" s="135"/>
    </row>
    <row r="23" spans="2:7" ht="28.5" customHeight="1">
      <c r="B23" s="138" t="s">
        <v>71</v>
      </c>
      <c r="C23" s="139">
        <v>11930000</v>
      </c>
      <c r="D23" s="135"/>
    </row>
  </sheetData>
  <mergeCells count="7">
    <mergeCell ref="Q2:S2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zoomScale="93" zoomScaleNormal="93" workbookViewId="0">
      <selection activeCell="A18" sqref="A18"/>
    </sheetView>
  </sheetViews>
  <sheetFormatPr baseColWidth="10" defaultRowHeight="15.75"/>
  <cols>
    <col min="1" max="1" width="87.875" customWidth="1"/>
    <col min="2" max="2" width="12.5" customWidth="1"/>
    <col min="3" max="3" width="11.5" bestFit="1" customWidth="1"/>
    <col min="4" max="4" width="10.125" bestFit="1" customWidth="1"/>
    <col min="5" max="5" width="15" customWidth="1"/>
    <col min="12" max="12" width="85.25" customWidth="1"/>
  </cols>
  <sheetData>
    <row r="2" spans="1:13">
      <c r="A2" s="22" t="s">
        <v>14</v>
      </c>
      <c r="B2" s="22" t="s">
        <v>23</v>
      </c>
      <c r="C2" s="23" t="s">
        <v>28</v>
      </c>
      <c r="D2" s="23" t="s">
        <v>27</v>
      </c>
      <c r="E2" s="22" t="s">
        <v>11</v>
      </c>
      <c r="L2" s="22" t="s">
        <v>14</v>
      </c>
      <c r="M2" s="23" t="s">
        <v>167</v>
      </c>
    </row>
    <row r="3" spans="1:13">
      <c r="A3" s="24" t="s">
        <v>156</v>
      </c>
      <c r="B3" s="25" t="s">
        <v>22</v>
      </c>
      <c r="C3" s="30">
        <f>Hoja1!B84</f>
        <v>0.1</v>
      </c>
      <c r="D3" s="30">
        <f>100%-C3</f>
        <v>0.9</v>
      </c>
      <c r="E3" s="24" t="s">
        <v>285</v>
      </c>
      <c r="L3" s="26" t="s">
        <v>371</v>
      </c>
      <c r="M3" s="125">
        <v>0.04</v>
      </c>
    </row>
    <row r="4" spans="1:13">
      <c r="A4" s="26" t="s">
        <v>159</v>
      </c>
      <c r="B4" s="27" t="s">
        <v>16</v>
      </c>
      <c r="C4" s="31">
        <f>Hoja1!B63</f>
        <v>0.02</v>
      </c>
      <c r="D4" s="33">
        <f>100%-C4</f>
        <v>0.98</v>
      </c>
      <c r="E4" s="24" t="s">
        <v>285</v>
      </c>
      <c r="L4" s="28" t="s">
        <v>372</v>
      </c>
      <c r="M4" s="126">
        <v>0.08</v>
      </c>
    </row>
    <row r="5" spans="1:13">
      <c r="A5" s="26" t="s">
        <v>158</v>
      </c>
      <c r="B5" s="27" t="s">
        <v>16</v>
      </c>
      <c r="C5" s="31">
        <f>Hoja1!B33</f>
        <v>0.09</v>
      </c>
      <c r="D5" s="33">
        <f>100%-C5</f>
        <v>0.91</v>
      </c>
      <c r="E5" s="24" t="s">
        <v>285</v>
      </c>
      <c r="L5" s="28" t="s">
        <v>373</v>
      </c>
      <c r="M5" s="126">
        <v>0.01</v>
      </c>
    </row>
    <row r="6" spans="1:13" ht="25.5">
      <c r="A6" s="26" t="s">
        <v>157</v>
      </c>
      <c r="B6" s="27" t="s">
        <v>15</v>
      </c>
      <c r="C6" s="31">
        <f>Hoja1!B3</f>
        <v>0.05</v>
      </c>
      <c r="D6" s="33">
        <f>100%-C6</f>
        <v>0.95</v>
      </c>
      <c r="E6" s="24" t="s">
        <v>285</v>
      </c>
      <c r="L6" s="28" t="s">
        <v>374</v>
      </c>
      <c r="M6" s="126">
        <v>0.03</v>
      </c>
    </row>
    <row r="7" spans="1:13" ht="25.5">
      <c r="C7" s="116"/>
      <c r="L7" s="28" t="s">
        <v>375</v>
      </c>
      <c r="M7" s="126">
        <v>0.01</v>
      </c>
    </row>
    <row r="8" spans="1:13">
      <c r="L8" s="26" t="s">
        <v>376</v>
      </c>
      <c r="M8" s="125">
        <v>0.08</v>
      </c>
    </row>
    <row r="9" spans="1:13">
      <c r="A9" s="22" t="s">
        <v>14</v>
      </c>
      <c r="B9" s="22" t="s">
        <v>23</v>
      </c>
      <c r="C9" s="23" t="s">
        <v>28</v>
      </c>
      <c r="D9" s="23" t="s">
        <v>27</v>
      </c>
      <c r="E9" s="22" t="s">
        <v>11</v>
      </c>
      <c r="L9" s="28" t="s">
        <v>377</v>
      </c>
      <c r="M9" s="126">
        <v>0</v>
      </c>
    </row>
    <row r="10" spans="1:13">
      <c r="A10" s="24" t="s">
        <v>165</v>
      </c>
      <c r="B10" s="25" t="s">
        <v>22</v>
      </c>
      <c r="C10" s="30">
        <f>Hoja1!B84</f>
        <v>0.1</v>
      </c>
      <c r="D10" s="30">
        <f t="shared" ref="D10:D23" si="0">1-C10</f>
        <v>0.9</v>
      </c>
      <c r="E10" s="24" t="s">
        <v>25</v>
      </c>
      <c r="L10" s="28" t="s">
        <v>378</v>
      </c>
      <c r="M10" s="126">
        <v>0.16</v>
      </c>
    </row>
    <row r="11" spans="1:13">
      <c r="A11" s="28" t="s">
        <v>41</v>
      </c>
      <c r="B11" s="29" t="s">
        <v>21</v>
      </c>
      <c r="C11" s="32">
        <f>Hoja1!B82</f>
        <v>0</v>
      </c>
      <c r="D11" s="32">
        <f t="shared" si="0"/>
        <v>1</v>
      </c>
      <c r="E11" s="28" t="s">
        <v>26</v>
      </c>
      <c r="L11" s="28" t="s">
        <v>379</v>
      </c>
      <c r="M11" s="126">
        <v>0.03</v>
      </c>
    </row>
    <row r="12" spans="1:13">
      <c r="A12" s="28" t="s">
        <v>40</v>
      </c>
      <c r="B12" s="29" t="s">
        <v>16</v>
      </c>
      <c r="C12" s="32">
        <f>Hoja1!B76</f>
        <v>0.03</v>
      </c>
      <c r="D12" s="32">
        <f>1-C12</f>
        <v>0.97</v>
      </c>
      <c r="E12" s="28" t="s">
        <v>24</v>
      </c>
      <c r="L12" s="28" t="s">
        <v>380</v>
      </c>
      <c r="M12" s="126">
        <v>0</v>
      </c>
    </row>
    <row r="13" spans="1:13" ht="25.5">
      <c r="A13" s="28" t="s">
        <v>39</v>
      </c>
      <c r="B13" s="29" t="s">
        <v>20</v>
      </c>
      <c r="C13" s="32">
        <f>Hoja1!B74</f>
        <v>0</v>
      </c>
      <c r="D13" s="32">
        <f t="shared" si="0"/>
        <v>1</v>
      </c>
      <c r="E13" s="28" t="s">
        <v>26</v>
      </c>
      <c r="L13" s="26" t="s">
        <v>381</v>
      </c>
      <c r="M13" s="125">
        <v>0</v>
      </c>
    </row>
    <row r="14" spans="1:13">
      <c r="A14" s="28" t="s">
        <v>38</v>
      </c>
      <c r="B14" s="29" t="s">
        <v>16</v>
      </c>
      <c r="C14" s="32">
        <f>Hoja1!B68</f>
        <v>0</v>
      </c>
      <c r="D14" s="32">
        <f t="shared" si="0"/>
        <v>1</v>
      </c>
      <c r="E14" s="28" t="s">
        <v>24</v>
      </c>
      <c r="L14" s="28" t="s">
        <v>382</v>
      </c>
      <c r="M14" s="126">
        <v>0.01</v>
      </c>
    </row>
    <row r="15" spans="1:13" ht="25.5">
      <c r="A15" s="28" t="s">
        <v>37</v>
      </c>
      <c r="B15" s="29" t="s">
        <v>16</v>
      </c>
      <c r="C15" s="32">
        <f>Hoja1!B64</f>
        <v>0.04</v>
      </c>
      <c r="D15" s="32">
        <f t="shared" si="0"/>
        <v>0.96</v>
      </c>
      <c r="E15" s="24" t="s">
        <v>25</v>
      </c>
      <c r="L15" s="28" t="s">
        <v>383</v>
      </c>
      <c r="M15" s="126">
        <v>0</v>
      </c>
    </row>
    <row r="16" spans="1:13" ht="38.25">
      <c r="A16" s="28" t="s">
        <v>36</v>
      </c>
      <c r="B16" s="29" t="s">
        <v>19</v>
      </c>
      <c r="C16" s="32">
        <f>Hoja1!B60</f>
        <v>0</v>
      </c>
      <c r="D16" s="32">
        <f t="shared" si="0"/>
        <v>1</v>
      </c>
      <c r="E16" s="28" t="s">
        <v>26</v>
      </c>
      <c r="L16" s="28" t="s">
        <v>384</v>
      </c>
      <c r="M16" s="126">
        <v>0</v>
      </c>
    </row>
    <row r="17" spans="1:13" ht="25.5">
      <c r="A17" s="28" t="s">
        <v>35</v>
      </c>
      <c r="B17" s="29" t="s">
        <v>18</v>
      </c>
      <c r="C17" s="32">
        <f>Hoja1!B54</f>
        <v>0.05</v>
      </c>
      <c r="D17" s="32">
        <f t="shared" si="0"/>
        <v>0.95</v>
      </c>
      <c r="E17" s="24" t="s">
        <v>25</v>
      </c>
      <c r="L17" s="28" t="s">
        <v>385</v>
      </c>
      <c r="M17" s="126">
        <v>0</v>
      </c>
    </row>
    <row r="18" spans="1:13" ht="25.5">
      <c r="A18" s="28" t="s">
        <v>34</v>
      </c>
      <c r="B18" s="29" t="s">
        <v>16</v>
      </c>
      <c r="C18" s="32">
        <f>Hoja1!B37</f>
        <v>0.18</v>
      </c>
      <c r="D18" s="32">
        <f t="shared" si="0"/>
        <v>0.82000000000000006</v>
      </c>
      <c r="E18" s="24" t="s">
        <v>285</v>
      </c>
      <c r="L18" s="28" t="s">
        <v>386</v>
      </c>
      <c r="M18" s="126">
        <v>0</v>
      </c>
    </row>
    <row r="19" spans="1:13">
      <c r="A19" s="28" t="s">
        <v>33</v>
      </c>
      <c r="B19" s="29" t="s">
        <v>17</v>
      </c>
      <c r="C19" s="32">
        <f>Hoja1!B34</f>
        <v>0</v>
      </c>
      <c r="D19" s="32">
        <f t="shared" si="0"/>
        <v>1</v>
      </c>
      <c r="E19" s="28" t="s">
        <v>26</v>
      </c>
    </row>
    <row r="20" spans="1:13">
      <c r="A20" s="28" t="s">
        <v>32</v>
      </c>
      <c r="B20" s="29" t="s">
        <v>16</v>
      </c>
      <c r="C20" s="32">
        <f>Hoja1!B29</f>
        <v>0.03</v>
      </c>
      <c r="D20" s="32">
        <f t="shared" si="0"/>
        <v>0.97</v>
      </c>
      <c r="E20" s="24" t="s">
        <v>25</v>
      </c>
    </row>
    <row r="21" spans="1:13">
      <c r="A21" s="28" t="s">
        <v>31</v>
      </c>
      <c r="B21" s="29" t="s">
        <v>16</v>
      </c>
      <c r="C21" s="32">
        <f>Hoja1!B24</f>
        <v>0.06</v>
      </c>
      <c r="D21" s="32">
        <f t="shared" si="0"/>
        <v>0.94</v>
      </c>
      <c r="E21" s="24" t="s">
        <v>25</v>
      </c>
    </row>
    <row r="22" spans="1:13">
      <c r="A22" s="28" t="s">
        <v>30</v>
      </c>
      <c r="B22" s="29" t="s">
        <v>16</v>
      </c>
      <c r="C22" s="32">
        <f>Hoja1!B15</f>
        <v>0.03</v>
      </c>
      <c r="D22" s="32">
        <f t="shared" si="0"/>
        <v>0.97</v>
      </c>
      <c r="E22" s="24" t="s">
        <v>25</v>
      </c>
    </row>
    <row r="23" spans="1:13">
      <c r="A23" s="28" t="s">
        <v>29</v>
      </c>
      <c r="B23" s="29" t="s">
        <v>15</v>
      </c>
      <c r="C23" s="32">
        <f>Hoja1!B4</f>
        <v>0.15</v>
      </c>
      <c r="D23" s="32">
        <f t="shared" si="0"/>
        <v>0.85</v>
      </c>
      <c r="E23" s="24" t="s">
        <v>25</v>
      </c>
    </row>
    <row r="24" spans="1:13">
      <c r="C24" s="116"/>
    </row>
    <row r="25" spans="1:13">
      <c r="A25" s="1"/>
      <c r="B25" s="1"/>
    </row>
    <row r="26" spans="1:13">
      <c r="A26" s="79"/>
      <c r="B26" s="82"/>
      <c r="C26" s="84"/>
    </row>
    <row r="27" spans="1:13">
      <c r="A27" s="79"/>
      <c r="B27" s="82"/>
      <c r="C27" s="84"/>
    </row>
    <row r="28" spans="1:13">
      <c r="A28" s="79"/>
      <c r="B28" s="82"/>
      <c r="C28" s="84"/>
    </row>
    <row r="29" spans="1:13">
      <c r="A29" s="79"/>
      <c r="B29" s="82"/>
      <c r="C29" s="84"/>
    </row>
    <row r="30" spans="1:13" ht="16.5" thickBot="1">
      <c r="A30" s="79"/>
      <c r="B30" s="82"/>
      <c r="C30" s="84"/>
    </row>
    <row r="31" spans="1:13" ht="16.5" thickTop="1">
      <c r="A31" s="80"/>
      <c r="B31" s="83"/>
      <c r="C31" s="79"/>
      <c r="D31" s="82"/>
    </row>
    <row r="32" spans="1:13">
      <c r="C32" s="79"/>
      <c r="D32" s="82"/>
    </row>
    <row r="33" spans="3:4" ht="16.5" thickBot="1">
      <c r="C33" s="79"/>
      <c r="D33" s="82"/>
    </row>
    <row r="34" spans="3:4" ht="16.5" thickTop="1">
      <c r="C34" s="80"/>
      <c r="D34" s="83"/>
    </row>
  </sheetData>
  <autoFilter ref="A2:E6">
    <sortState ref="A3:E6">
      <sortCondition descending="1" ref="A3:A6"/>
    </sortState>
  </autoFilter>
  <sortState ref="A10:E23">
    <sortCondition descending="1" ref="A10:A2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opLeftCell="A7" workbookViewId="0">
      <selection activeCell="H18" sqref="H18"/>
    </sheetView>
  </sheetViews>
  <sheetFormatPr baseColWidth="10" defaultRowHeight="15.75"/>
  <cols>
    <col min="1" max="1" width="17" bestFit="1" customWidth="1"/>
    <col min="2" max="2" width="14.625" bestFit="1" customWidth="1"/>
  </cols>
  <sheetData>
    <row r="2" spans="1:2">
      <c r="A2" s="77" t="s">
        <v>270</v>
      </c>
      <c r="B2" t="s">
        <v>272</v>
      </c>
    </row>
    <row r="3" spans="1:2">
      <c r="A3" s="78" t="s">
        <v>269</v>
      </c>
      <c r="B3" s="81">
        <v>35</v>
      </c>
    </row>
    <row r="4" spans="1:2">
      <c r="A4" s="78" t="s">
        <v>8</v>
      </c>
      <c r="B4" s="81">
        <v>20</v>
      </c>
    </row>
    <row r="5" spans="1:2">
      <c r="A5" s="78" t="s">
        <v>370</v>
      </c>
      <c r="B5" s="81">
        <v>14</v>
      </c>
    </row>
    <row r="6" spans="1:2">
      <c r="A6" s="78" t="s">
        <v>545</v>
      </c>
      <c r="B6" s="81">
        <v>1</v>
      </c>
    </row>
    <row r="7" spans="1:2">
      <c r="A7" s="78" t="s">
        <v>369</v>
      </c>
      <c r="B7" s="81">
        <v>1</v>
      </c>
    </row>
    <row r="8" spans="1:2">
      <c r="A8" s="78" t="s">
        <v>271</v>
      </c>
      <c r="B8" s="81">
        <v>71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zoomScale="70" zoomScaleNormal="70" workbookViewId="0">
      <selection sqref="A1:C94"/>
    </sheetView>
  </sheetViews>
  <sheetFormatPr baseColWidth="10" defaultRowHeight="15.75"/>
  <cols>
    <col min="1" max="1" width="108.25" customWidth="1"/>
    <col min="2" max="2" width="9.75" style="192" bestFit="1" customWidth="1"/>
    <col min="3" max="3" width="26.125" customWidth="1"/>
  </cols>
  <sheetData>
    <row r="1" spans="1:3">
      <c r="A1" s="22" t="s">
        <v>14</v>
      </c>
      <c r="B1" s="22" t="s">
        <v>167</v>
      </c>
      <c r="C1" s="22" t="s">
        <v>168</v>
      </c>
    </row>
    <row r="2" spans="1:3">
      <c r="A2" s="24" t="s">
        <v>442</v>
      </c>
      <c r="B2" s="184">
        <v>0.06</v>
      </c>
      <c r="C2" s="24" t="s">
        <v>440</v>
      </c>
    </row>
    <row r="3" spans="1:3">
      <c r="A3" s="26" t="s">
        <v>443</v>
      </c>
      <c r="B3" s="185">
        <v>0.05</v>
      </c>
      <c r="C3" s="26" t="s">
        <v>440</v>
      </c>
    </row>
    <row r="4" spans="1:3">
      <c r="A4" s="28" t="s">
        <v>444</v>
      </c>
      <c r="B4" s="186">
        <v>0.15</v>
      </c>
      <c r="C4" s="28" t="s">
        <v>440</v>
      </c>
    </row>
    <row r="5" spans="1:3">
      <c r="A5" s="178" t="s">
        <v>170</v>
      </c>
      <c r="B5" s="186">
        <v>1</v>
      </c>
      <c r="C5" s="179" t="s">
        <v>441</v>
      </c>
    </row>
    <row r="6" spans="1:3" ht="25.5">
      <c r="A6" s="176" t="s">
        <v>171</v>
      </c>
      <c r="B6" s="188">
        <v>0.28999999999999998</v>
      </c>
      <c r="C6" s="176" t="s">
        <v>440</v>
      </c>
    </row>
    <row r="7" spans="1:3" ht="25.5">
      <c r="A7" s="176" t="s">
        <v>172</v>
      </c>
      <c r="B7" s="188">
        <v>0.28999999999999998</v>
      </c>
      <c r="C7" s="176" t="s">
        <v>440</v>
      </c>
    </row>
    <row r="8" spans="1:3" ht="25.5">
      <c r="A8" s="176" t="s">
        <v>173</v>
      </c>
      <c r="B8" s="188">
        <v>0.27</v>
      </c>
      <c r="C8" s="176" t="s">
        <v>440</v>
      </c>
    </row>
    <row r="9" spans="1:3" ht="25.5">
      <c r="A9" s="176" t="s">
        <v>174</v>
      </c>
      <c r="B9" s="188">
        <v>0.14000000000000001</v>
      </c>
      <c r="C9" s="176" t="s">
        <v>440</v>
      </c>
    </row>
    <row r="10" spans="1:3">
      <c r="A10" s="180" t="s">
        <v>176</v>
      </c>
      <c r="B10" s="190">
        <v>0</v>
      </c>
      <c r="C10" s="180" t="s">
        <v>445</v>
      </c>
    </row>
    <row r="11" spans="1:3">
      <c r="A11" s="176" t="s">
        <v>178</v>
      </c>
      <c r="B11" s="188">
        <v>0</v>
      </c>
      <c r="C11" s="176" t="s">
        <v>446</v>
      </c>
    </row>
    <row r="12" spans="1:3">
      <c r="A12" s="176" t="s">
        <v>180</v>
      </c>
      <c r="B12" s="188">
        <v>0.1</v>
      </c>
      <c r="C12" s="176" t="s">
        <v>446</v>
      </c>
    </row>
    <row r="13" spans="1:3">
      <c r="A13" s="176" t="s">
        <v>182</v>
      </c>
      <c r="B13" s="188">
        <v>7.0000000000000007E-2</v>
      </c>
      <c r="C13" s="176" t="s">
        <v>446</v>
      </c>
    </row>
    <row r="14" spans="1:3">
      <c r="A14" s="176" t="s">
        <v>184</v>
      </c>
      <c r="B14" s="188">
        <v>0.1</v>
      </c>
      <c r="C14" s="176" t="s">
        <v>440</v>
      </c>
    </row>
    <row r="15" spans="1:3">
      <c r="A15" s="28" t="s">
        <v>447</v>
      </c>
      <c r="B15" s="186">
        <v>0.03</v>
      </c>
      <c r="C15" s="28" t="s">
        <v>440</v>
      </c>
    </row>
    <row r="16" spans="1:3" ht="38.25">
      <c r="A16" s="176" t="s">
        <v>186</v>
      </c>
      <c r="B16" s="188">
        <v>0</v>
      </c>
      <c r="C16" s="176" t="s">
        <v>446</v>
      </c>
    </row>
    <row r="17" spans="1:3" ht="25.5">
      <c r="A17" s="176" t="s">
        <v>188</v>
      </c>
      <c r="B17" s="188">
        <v>0</v>
      </c>
      <c r="C17" s="176" t="s">
        <v>446</v>
      </c>
    </row>
    <row r="18" spans="1:3" ht="25.5">
      <c r="A18" s="176" t="s">
        <v>189</v>
      </c>
      <c r="B18" s="188">
        <v>0.05</v>
      </c>
      <c r="C18" s="176" t="s">
        <v>440</v>
      </c>
    </row>
    <row r="19" spans="1:3" ht="25.5">
      <c r="A19" s="181" t="s">
        <v>190</v>
      </c>
      <c r="B19" s="188">
        <v>7.0000000000000007E-2</v>
      </c>
      <c r="C19" s="176" t="s">
        <v>440</v>
      </c>
    </row>
    <row r="20" spans="1:3">
      <c r="A20" s="176" t="s">
        <v>191</v>
      </c>
      <c r="B20" s="188">
        <v>7.0000000000000007E-2</v>
      </c>
      <c r="C20" s="176" t="s">
        <v>440</v>
      </c>
    </row>
    <row r="21" spans="1:3">
      <c r="A21" s="182" t="s">
        <v>192</v>
      </c>
      <c r="B21" s="188">
        <v>7.0000000000000007E-2</v>
      </c>
      <c r="C21" s="176" t="s">
        <v>440</v>
      </c>
    </row>
    <row r="22" spans="1:3">
      <c r="A22" s="176" t="s">
        <v>193</v>
      </c>
      <c r="B22" s="188">
        <v>7.0000000000000007E-2</v>
      </c>
      <c r="C22" s="176" t="s">
        <v>440</v>
      </c>
    </row>
    <row r="23" spans="1:3">
      <c r="A23" s="176" t="s">
        <v>194</v>
      </c>
      <c r="B23" s="188">
        <v>7.0000000000000007E-2</v>
      </c>
      <c r="C23" s="176" t="s">
        <v>446</v>
      </c>
    </row>
    <row r="24" spans="1:3" ht="25.5">
      <c r="A24" s="28" t="s">
        <v>448</v>
      </c>
      <c r="B24" s="186">
        <v>0.06</v>
      </c>
      <c r="C24" s="28" t="s">
        <v>440</v>
      </c>
    </row>
    <row r="25" spans="1:3">
      <c r="A25" s="176" t="s">
        <v>195</v>
      </c>
      <c r="B25" s="188">
        <v>0.67</v>
      </c>
      <c r="C25" s="176" t="s">
        <v>440</v>
      </c>
    </row>
    <row r="26" spans="1:3">
      <c r="A26" s="176" t="s">
        <v>197</v>
      </c>
      <c r="B26" s="188">
        <v>0</v>
      </c>
      <c r="C26" s="176" t="s">
        <v>446</v>
      </c>
    </row>
    <row r="27" spans="1:3">
      <c r="A27" s="176" t="s">
        <v>199</v>
      </c>
      <c r="B27" s="188">
        <v>0</v>
      </c>
      <c r="C27" s="176" t="s">
        <v>446</v>
      </c>
    </row>
    <row r="28" spans="1:3" ht="25.5">
      <c r="A28" s="176" t="s">
        <v>201</v>
      </c>
      <c r="B28" s="188">
        <v>0</v>
      </c>
      <c r="C28" s="176" t="s">
        <v>446</v>
      </c>
    </row>
    <row r="29" spans="1:3">
      <c r="A29" s="28" t="s">
        <v>449</v>
      </c>
      <c r="B29" s="186">
        <v>0.03</v>
      </c>
      <c r="C29" s="28" t="s">
        <v>440</v>
      </c>
    </row>
    <row r="30" spans="1:3" ht="25.5">
      <c r="A30" s="176" t="s">
        <v>203</v>
      </c>
      <c r="B30" s="188">
        <v>0.12</v>
      </c>
      <c r="C30" s="176" t="s">
        <v>440</v>
      </c>
    </row>
    <row r="31" spans="1:3" ht="25.5">
      <c r="A31" s="176" t="s">
        <v>204</v>
      </c>
      <c r="B31" s="188">
        <v>0.01</v>
      </c>
      <c r="C31" s="176" t="s">
        <v>446</v>
      </c>
    </row>
    <row r="32" spans="1:3">
      <c r="A32" s="176" t="s">
        <v>206</v>
      </c>
      <c r="B32" s="188">
        <v>0</v>
      </c>
      <c r="C32" s="176" t="s">
        <v>446</v>
      </c>
    </row>
    <row r="33" spans="1:3">
      <c r="A33" s="26" t="s">
        <v>450</v>
      </c>
      <c r="B33" s="185">
        <v>0.09</v>
      </c>
      <c r="C33" s="26" t="s">
        <v>440</v>
      </c>
    </row>
    <row r="34" spans="1:3">
      <c r="A34" s="28" t="s">
        <v>451</v>
      </c>
      <c r="B34" s="186">
        <v>0</v>
      </c>
      <c r="C34" s="28" t="s">
        <v>446</v>
      </c>
    </row>
    <row r="35" spans="1:3" ht="25.5">
      <c r="A35" s="176" t="s">
        <v>208</v>
      </c>
      <c r="B35" s="188">
        <v>0</v>
      </c>
      <c r="C35" s="176" t="s">
        <v>446</v>
      </c>
    </row>
    <row r="36" spans="1:3">
      <c r="A36" s="176" t="s">
        <v>210</v>
      </c>
      <c r="B36" s="188">
        <v>0</v>
      </c>
      <c r="C36" s="176" t="s">
        <v>446</v>
      </c>
    </row>
    <row r="37" spans="1:3">
      <c r="A37" s="28" t="s">
        <v>452</v>
      </c>
      <c r="B37" s="186">
        <v>0.18</v>
      </c>
      <c r="C37" s="28" t="s">
        <v>440</v>
      </c>
    </row>
    <row r="38" spans="1:3">
      <c r="A38" s="177" t="s">
        <v>453</v>
      </c>
      <c r="B38" s="189">
        <v>0.56000000000000005</v>
      </c>
      <c r="C38" s="177" t="s">
        <v>440</v>
      </c>
    </row>
    <row r="39" spans="1:3" ht="25.5">
      <c r="A39" s="176" t="s">
        <v>212</v>
      </c>
      <c r="B39" s="188">
        <v>0.73</v>
      </c>
      <c r="C39" s="176" t="s">
        <v>440</v>
      </c>
    </row>
    <row r="40" spans="1:3">
      <c r="A40" s="176" t="s">
        <v>214</v>
      </c>
      <c r="B40" s="188">
        <v>0</v>
      </c>
      <c r="C40" s="176" t="s">
        <v>446</v>
      </c>
    </row>
    <row r="41" spans="1:3">
      <c r="A41" s="176" t="s">
        <v>216</v>
      </c>
      <c r="B41" s="188">
        <v>0.49</v>
      </c>
      <c r="C41" s="176" t="s">
        <v>446</v>
      </c>
    </row>
    <row r="42" spans="1:3">
      <c r="A42" s="176" t="s">
        <v>216</v>
      </c>
      <c r="B42" s="188">
        <v>0</v>
      </c>
      <c r="C42" s="176" t="s">
        <v>446</v>
      </c>
    </row>
    <row r="43" spans="1:3">
      <c r="A43" s="177" t="s">
        <v>454</v>
      </c>
      <c r="B43" s="189">
        <v>0.17</v>
      </c>
      <c r="C43" s="177" t="s">
        <v>440</v>
      </c>
    </row>
    <row r="44" spans="1:3" ht="25.5">
      <c r="A44" s="176" t="s">
        <v>219</v>
      </c>
      <c r="B44" s="188">
        <v>0.61</v>
      </c>
      <c r="C44" s="176" t="s">
        <v>440</v>
      </c>
    </row>
    <row r="45" spans="1:3">
      <c r="A45" s="176" t="s">
        <v>221</v>
      </c>
      <c r="B45" s="188">
        <v>0</v>
      </c>
      <c r="C45" s="176" t="s">
        <v>446</v>
      </c>
    </row>
    <row r="46" spans="1:3">
      <c r="A46" s="176" t="s">
        <v>223</v>
      </c>
      <c r="B46" s="188">
        <v>0.38</v>
      </c>
      <c r="C46" s="176" t="s">
        <v>446</v>
      </c>
    </row>
    <row r="47" spans="1:3">
      <c r="A47" s="176" t="s">
        <v>223</v>
      </c>
      <c r="B47" s="188">
        <v>0</v>
      </c>
      <c r="C47" s="176" t="s">
        <v>446</v>
      </c>
    </row>
    <row r="48" spans="1:3">
      <c r="A48" s="176" t="s">
        <v>226</v>
      </c>
      <c r="B48" s="188">
        <v>0</v>
      </c>
      <c r="C48" s="176" t="s">
        <v>446</v>
      </c>
    </row>
    <row r="49" spans="1:3">
      <c r="A49" s="177" t="s">
        <v>455</v>
      </c>
      <c r="B49" s="189">
        <v>0</v>
      </c>
      <c r="C49" s="177" t="s">
        <v>446</v>
      </c>
    </row>
    <row r="50" spans="1:3" ht="25.5">
      <c r="A50" s="176" t="s">
        <v>231</v>
      </c>
      <c r="B50" s="188">
        <v>0</v>
      </c>
      <c r="C50" s="176" t="s">
        <v>446</v>
      </c>
    </row>
    <row r="51" spans="1:3" ht="25.5">
      <c r="A51" s="176" t="s">
        <v>233</v>
      </c>
      <c r="B51" s="188">
        <v>0</v>
      </c>
      <c r="C51" s="176" t="s">
        <v>445</v>
      </c>
    </row>
    <row r="52" spans="1:3">
      <c r="A52" s="176" t="s">
        <v>235</v>
      </c>
      <c r="B52" s="188">
        <v>0</v>
      </c>
      <c r="C52" s="176" t="s">
        <v>446</v>
      </c>
    </row>
    <row r="53" spans="1:3">
      <c r="A53" s="176" t="s">
        <v>237</v>
      </c>
      <c r="B53" s="188">
        <v>0</v>
      </c>
      <c r="C53" s="176" t="s">
        <v>446</v>
      </c>
    </row>
    <row r="54" spans="1:3">
      <c r="A54" s="28" t="s">
        <v>456</v>
      </c>
      <c r="B54" s="186">
        <v>0.05</v>
      </c>
      <c r="C54" s="28" t="s">
        <v>440</v>
      </c>
    </row>
    <row r="55" spans="1:3" ht="25.5">
      <c r="A55" s="176" t="s">
        <v>239</v>
      </c>
      <c r="B55" s="188">
        <v>0.14000000000000001</v>
      </c>
      <c r="C55" s="176" t="s">
        <v>445</v>
      </c>
    </row>
    <row r="56" spans="1:3" ht="25.5">
      <c r="A56" s="176" t="s">
        <v>240</v>
      </c>
      <c r="B56" s="188">
        <v>0.05</v>
      </c>
      <c r="C56" s="176" t="s">
        <v>440</v>
      </c>
    </row>
    <row r="57" spans="1:3">
      <c r="A57" s="176" t="s">
        <v>241</v>
      </c>
      <c r="B57" s="188">
        <v>0</v>
      </c>
      <c r="C57" s="176" t="s">
        <v>446</v>
      </c>
    </row>
    <row r="58" spans="1:3">
      <c r="A58" s="176" t="s">
        <v>242</v>
      </c>
      <c r="B58" s="188">
        <v>0</v>
      </c>
      <c r="C58" s="176" t="s">
        <v>446</v>
      </c>
    </row>
    <row r="59" spans="1:3" ht="38.25">
      <c r="A59" s="176" t="s">
        <v>243</v>
      </c>
      <c r="B59" s="188">
        <v>0</v>
      </c>
      <c r="C59" s="176" t="s">
        <v>446</v>
      </c>
    </row>
    <row r="60" spans="1:3">
      <c r="A60" s="28" t="s">
        <v>457</v>
      </c>
      <c r="B60" s="186">
        <v>0</v>
      </c>
      <c r="C60" s="28" t="s">
        <v>445</v>
      </c>
    </row>
    <row r="61" spans="1:3">
      <c r="A61" s="178" t="s">
        <v>245</v>
      </c>
      <c r="B61" s="187">
        <v>0</v>
      </c>
      <c r="C61" s="179" t="s">
        <v>440</v>
      </c>
    </row>
    <row r="62" spans="1:3" ht="25.5">
      <c r="A62" s="176" t="s">
        <v>247</v>
      </c>
      <c r="B62" s="188">
        <v>0</v>
      </c>
      <c r="C62" s="176" t="s">
        <v>446</v>
      </c>
    </row>
    <row r="63" spans="1:3">
      <c r="A63" s="26" t="s">
        <v>458</v>
      </c>
      <c r="B63" s="185">
        <v>0.02</v>
      </c>
      <c r="C63" s="26" t="s">
        <v>440</v>
      </c>
    </row>
    <row r="64" spans="1:3">
      <c r="A64" s="28" t="s">
        <v>459</v>
      </c>
      <c r="B64" s="186">
        <v>0.04</v>
      </c>
      <c r="C64" s="28" t="s">
        <v>440</v>
      </c>
    </row>
    <row r="65" spans="1:3" ht="25.5">
      <c r="A65" s="176" t="s">
        <v>248</v>
      </c>
      <c r="B65" s="188">
        <v>0.28999999999999998</v>
      </c>
      <c r="C65" s="176" t="s">
        <v>440</v>
      </c>
    </row>
    <row r="66" spans="1:3" ht="25.5">
      <c r="A66" s="176" t="s">
        <v>250</v>
      </c>
      <c r="B66" s="188">
        <v>0</v>
      </c>
      <c r="C66" s="176" t="s">
        <v>445</v>
      </c>
    </row>
    <row r="67" spans="1:3" ht="25.5">
      <c r="A67" s="176" t="s">
        <v>252</v>
      </c>
      <c r="B67" s="188">
        <v>0</v>
      </c>
      <c r="C67" s="176" t="s">
        <v>446</v>
      </c>
    </row>
    <row r="68" spans="1:3">
      <c r="A68" s="28" t="s">
        <v>460</v>
      </c>
      <c r="B68" s="186">
        <v>0</v>
      </c>
      <c r="C68" s="28" t="s">
        <v>445</v>
      </c>
    </row>
    <row r="69" spans="1:3" ht="25.5">
      <c r="A69" s="28" t="s">
        <v>475</v>
      </c>
      <c r="B69" s="186">
        <v>0</v>
      </c>
      <c r="C69" s="28" t="s">
        <v>445</v>
      </c>
    </row>
    <row r="70" spans="1:3" ht="25.5">
      <c r="A70" s="28" t="s">
        <v>476</v>
      </c>
      <c r="B70" s="186">
        <v>0</v>
      </c>
      <c r="C70" s="28" t="s">
        <v>445</v>
      </c>
    </row>
    <row r="71" spans="1:3" ht="25.5">
      <c r="A71" s="28" t="s">
        <v>478</v>
      </c>
      <c r="B71" s="186">
        <v>0</v>
      </c>
      <c r="C71" s="28" t="s">
        <v>446</v>
      </c>
    </row>
    <row r="72" spans="1:3" ht="25.5">
      <c r="A72" s="28" t="s">
        <v>477</v>
      </c>
      <c r="B72" s="186">
        <v>0</v>
      </c>
      <c r="C72" s="28" t="s">
        <v>446</v>
      </c>
    </row>
    <row r="73" spans="1:3">
      <c r="A73" s="28"/>
      <c r="B73" s="186"/>
      <c r="C73" s="28" t="s">
        <v>446</v>
      </c>
    </row>
    <row r="74" spans="1:3" ht="25.5">
      <c r="A74" s="28" t="s">
        <v>461</v>
      </c>
      <c r="B74" s="186">
        <v>0</v>
      </c>
      <c r="C74" s="28" t="s">
        <v>446</v>
      </c>
    </row>
    <row r="75" spans="1:3" ht="25.5">
      <c r="A75" s="176" t="s">
        <v>257</v>
      </c>
      <c r="B75" s="188">
        <v>0</v>
      </c>
      <c r="C75" s="176" t="s">
        <v>446</v>
      </c>
    </row>
    <row r="76" spans="1:3">
      <c r="A76" s="28" t="s">
        <v>462</v>
      </c>
      <c r="B76" s="186">
        <v>0.03</v>
      </c>
      <c r="C76" s="28" t="s">
        <v>440</v>
      </c>
    </row>
    <row r="77" spans="1:3">
      <c r="A77" s="176" t="s">
        <v>259</v>
      </c>
      <c r="B77" s="188">
        <v>0</v>
      </c>
      <c r="C77" s="176" t="s">
        <v>446</v>
      </c>
    </row>
    <row r="78" spans="1:3">
      <c r="A78" s="180" t="s">
        <v>261</v>
      </c>
      <c r="B78" s="188">
        <v>0</v>
      </c>
      <c r="C78" s="176" t="s">
        <v>445</v>
      </c>
    </row>
    <row r="79" spans="1:3">
      <c r="A79" s="176" t="s">
        <v>263</v>
      </c>
      <c r="B79" s="188">
        <v>0</v>
      </c>
      <c r="C79" s="176" t="s">
        <v>446</v>
      </c>
    </row>
    <row r="80" spans="1:3">
      <c r="A80" s="176" t="s">
        <v>265</v>
      </c>
      <c r="B80" s="188">
        <v>0</v>
      </c>
      <c r="C80" s="176" t="s">
        <v>446</v>
      </c>
    </row>
    <row r="81" spans="1:3">
      <c r="A81" s="176" t="s">
        <v>266</v>
      </c>
      <c r="B81" s="188">
        <v>0.28999999999999998</v>
      </c>
      <c r="C81" s="176" t="s">
        <v>446</v>
      </c>
    </row>
    <row r="82" spans="1:3" ht="25.5">
      <c r="A82" s="28" t="s">
        <v>463</v>
      </c>
      <c r="B82" s="186">
        <v>0</v>
      </c>
      <c r="C82" s="28" t="s">
        <v>445</v>
      </c>
    </row>
    <row r="83" spans="1:3" ht="25.5">
      <c r="A83" s="176" t="s">
        <v>268</v>
      </c>
      <c r="B83" s="188">
        <v>0</v>
      </c>
      <c r="C83" s="176" t="s">
        <v>445</v>
      </c>
    </row>
    <row r="84" spans="1:3">
      <c r="A84" s="24" t="s">
        <v>464</v>
      </c>
      <c r="B84" s="184">
        <v>0.1</v>
      </c>
      <c r="C84" s="24" t="s">
        <v>440</v>
      </c>
    </row>
    <row r="85" spans="1:3">
      <c r="A85" s="28" t="s">
        <v>465</v>
      </c>
      <c r="B85" s="186">
        <v>0.1</v>
      </c>
      <c r="C85" s="28" t="s">
        <v>440</v>
      </c>
    </row>
    <row r="86" spans="1:3">
      <c r="A86" s="183" t="s">
        <v>466</v>
      </c>
      <c r="B86" s="191">
        <v>1</v>
      </c>
      <c r="C86" s="183" t="s">
        <v>440</v>
      </c>
    </row>
    <row r="87" spans="1:3">
      <c r="A87" s="176" t="s">
        <v>467</v>
      </c>
      <c r="B87" s="188">
        <v>0.14000000000000001</v>
      </c>
      <c r="C87" s="176" t="s">
        <v>440</v>
      </c>
    </row>
    <row r="88" spans="1:3">
      <c r="A88" s="176" t="s">
        <v>468</v>
      </c>
      <c r="B88" s="188">
        <v>0.14000000000000001</v>
      </c>
      <c r="C88" s="176" t="s">
        <v>440</v>
      </c>
    </row>
    <row r="89" spans="1:3">
      <c r="A89" s="176" t="s">
        <v>469</v>
      </c>
      <c r="B89" s="188">
        <v>0.14000000000000001</v>
      </c>
      <c r="C89" s="176" t="s">
        <v>440</v>
      </c>
    </row>
    <row r="90" spans="1:3">
      <c r="A90" s="176" t="s">
        <v>470</v>
      </c>
      <c r="B90" s="188">
        <v>0.11</v>
      </c>
      <c r="C90" s="176" t="s">
        <v>440</v>
      </c>
    </row>
    <row r="91" spans="1:3">
      <c r="A91" s="176" t="s">
        <v>471</v>
      </c>
      <c r="B91" s="188">
        <v>0</v>
      </c>
      <c r="C91" s="176" t="s">
        <v>445</v>
      </c>
    </row>
    <row r="92" spans="1:3">
      <c r="A92" s="176" t="s">
        <v>472</v>
      </c>
      <c r="B92" s="188">
        <v>0.1</v>
      </c>
      <c r="C92" s="176" t="s">
        <v>440</v>
      </c>
    </row>
    <row r="93" spans="1:3">
      <c r="A93" s="176" t="s">
        <v>473</v>
      </c>
      <c r="B93" s="188">
        <v>0.09</v>
      </c>
      <c r="C93" s="176" t="s">
        <v>440</v>
      </c>
    </row>
    <row r="94" spans="1:3">
      <c r="A94" s="176" t="s">
        <v>474</v>
      </c>
      <c r="B94" s="188">
        <v>0</v>
      </c>
      <c r="C94" s="176" t="s">
        <v>445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</sheetPr>
  <dimension ref="A1:AH113"/>
  <sheetViews>
    <sheetView showGridLines="0" zoomScale="60" zoomScaleNormal="60" workbookViewId="0">
      <pane ySplit="5" topLeftCell="A82" activePane="bottomLeft" state="frozen"/>
      <selection activeCell="A22" sqref="A22"/>
      <selection pane="bottomLeft" activeCell="A22" sqref="A22"/>
    </sheetView>
  </sheetViews>
  <sheetFormatPr baseColWidth="10" defaultColWidth="11" defaultRowHeight="13.5"/>
  <cols>
    <col min="1" max="1" width="3.375" style="3" customWidth="1"/>
    <col min="2" max="2" width="30.875" style="3" customWidth="1"/>
    <col min="3" max="3" width="18.375" style="3" customWidth="1"/>
    <col min="4" max="4" width="26" style="3" customWidth="1"/>
    <col min="5" max="5" width="15.875" style="3" customWidth="1"/>
    <col min="6" max="6" width="20.375" style="3" customWidth="1"/>
    <col min="7" max="7" width="17.375" style="3" customWidth="1"/>
    <col min="8" max="9" width="14.375" style="3" customWidth="1"/>
    <col min="10" max="10" width="15.625" style="3" customWidth="1"/>
    <col min="11" max="11" width="14.375" style="3" customWidth="1"/>
    <col min="12" max="12" width="13.875" style="3" customWidth="1"/>
    <col min="13" max="13" width="3.375" style="4" customWidth="1"/>
    <col min="14" max="18" width="15.625" style="3" customWidth="1"/>
    <col min="19" max="16384" width="11" style="3"/>
  </cols>
  <sheetData>
    <row r="1" spans="1:34" ht="4.5" customHeight="1" thickBot="1"/>
    <row r="2" spans="1:34" ht="63" customHeight="1">
      <c r="B2" s="16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1:34" ht="41.25" customHeight="1" thickBo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34" ht="9.75" customHeight="1">
      <c r="C4" s="15"/>
    </row>
    <row r="5" spans="1:34" ht="45" customHeight="1">
      <c r="B5" s="293" t="s">
        <v>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N5" s="4"/>
      <c r="O5" s="4"/>
      <c r="P5" s="4"/>
      <c r="Q5" s="4"/>
      <c r="R5" s="4"/>
    </row>
    <row r="6" spans="1:34" ht="10.5" customHeight="1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N6" s="4"/>
      <c r="O6" s="4"/>
      <c r="P6" s="4"/>
      <c r="Q6" s="4"/>
      <c r="R6" s="4"/>
    </row>
    <row r="7" spans="1:34" ht="20.25">
      <c r="B7" s="243" t="s">
        <v>69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N7" s="4"/>
      <c r="O7" s="4"/>
      <c r="P7" s="4"/>
      <c r="Q7" s="4"/>
      <c r="R7" s="4"/>
    </row>
    <row r="8" spans="1:34" ht="37.5" customHeight="1">
      <c r="A8" s="4"/>
      <c r="B8" s="62" t="s">
        <v>1</v>
      </c>
      <c r="C8" s="294" t="s">
        <v>6</v>
      </c>
      <c r="D8" s="294"/>
      <c r="E8" s="294"/>
      <c r="F8" s="294"/>
      <c r="G8" s="294"/>
      <c r="H8" s="294"/>
      <c r="K8" s="295" t="s">
        <v>47</v>
      </c>
      <c r="L8" s="296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27.75" customHeight="1">
      <c r="A9" s="4"/>
      <c r="B9" s="5" t="s">
        <v>2</v>
      </c>
      <c r="C9" s="294" t="s">
        <v>7</v>
      </c>
      <c r="D9" s="294"/>
      <c r="E9" s="294"/>
      <c r="F9" s="294"/>
      <c r="G9" s="294"/>
      <c r="H9" s="294"/>
      <c r="K9" s="297">
        <v>0.02</v>
      </c>
      <c r="L9" s="298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36.75" customHeight="1">
      <c r="A10" s="4"/>
      <c r="B10" s="5" t="s">
        <v>5</v>
      </c>
      <c r="C10" s="299" t="s">
        <v>12</v>
      </c>
      <c r="D10" s="299"/>
      <c r="E10" s="299"/>
      <c r="F10" s="299"/>
      <c r="G10" s="299"/>
      <c r="H10" s="299"/>
      <c r="I10" s="4"/>
      <c r="J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37.5" customHeight="1">
      <c r="A11" s="4"/>
      <c r="B11" s="5" t="s">
        <v>3</v>
      </c>
      <c r="C11" s="14" t="s">
        <v>155</v>
      </c>
      <c r="D11" s="37" t="s">
        <v>42</v>
      </c>
      <c r="E11" s="34"/>
      <c r="F11" s="37" t="s">
        <v>43</v>
      </c>
      <c r="G11" s="34"/>
      <c r="H11" s="37" t="s">
        <v>44</v>
      </c>
      <c r="I11" s="4"/>
      <c r="J11" s="4"/>
      <c r="K11" s="291" t="s">
        <v>46</v>
      </c>
      <c r="L11" s="292"/>
      <c r="N11" s="3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9.25" customHeight="1">
      <c r="A12" s="4"/>
      <c r="B12" s="5" t="s">
        <v>4</v>
      </c>
      <c r="C12" s="13" t="s">
        <v>13</v>
      </c>
      <c r="D12" s="38">
        <v>45174</v>
      </c>
      <c r="E12" s="36"/>
      <c r="F12" s="39" t="s">
        <v>45</v>
      </c>
      <c r="G12" s="36"/>
      <c r="H12" s="40">
        <v>46889</v>
      </c>
      <c r="I12" s="6"/>
      <c r="J12" s="4"/>
      <c r="K12" s="297">
        <v>0.02</v>
      </c>
      <c r="L12" s="298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9.9499999999999993" customHeight="1">
      <c r="A13" s="4"/>
      <c r="B13" s="6"/>
      <c r="C13" s="6"/>
      <c r="D13" s="4"/>
      <c r="E13" s="4"/>
      <c r="F13" s="4"/>
      <c r="G13" s="4"/>
      <c r="H13" s="4"/>
      <c r="I13" s="4"/>
      <c r="J13" s="4"/>
      <c r="K13" s="4"/>
      <c r="L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29.1" customHeight="1">
      <c r="A30" s="4"/>
      <c r="B30" s="6"/>
      <c r="C30" s="6"/>
      <c r="D30" s="6"/>
      <c r="E30" s="6"/>
      <c r="F30" s="6"/>
      <c r="G30" s="6"/>
      <c r="H30" s="4"/>
      <c r="I30" s="4"/>
      <c r="J30" s="4"/>
      <c r="K30" s="4"/>
      <c r="L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>
      <c r="A31" s="4"/>
      <c r="B31" s="6"/>
      <c r="C31" s="6"/>
      <c r="D31" s="6"/>
      <c r="E31" s="6"/>
      <c r="F31" s="6"/>
      <c r="G31" s="6"/>
      <c r="H31" s="4"/>
      <c r="I31" s="4"/>
      <c r="J31" s="4"/>
      <c r="K31" s="4"/>
      <c r="L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>
      <c r="A32" s="4"/>
      <c r="B32" s="6"/>
      <c r="C32" s="6"/>
      <c r="D32" s="6"/>
      <c r="E32" s="6"/>
      <c r="F32" s="6"/>
      <c r="G32" s="6"/>
      <c r="H32" s="4"/>
      <c r="I32" s="4"/>
      <c r="J32" s="4"/>
      <c r="K32" s="4"/>
      <c r="L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>
      <c r="A33" s="4"/>
      <c r="B33" s="7"/>
      <c r="C33" s="8"/>
      <c r="D33" s="8"/>
      <c r="E33" s="8"/>
      <c r="F33" s="8"/>
      <c r="G33" s="6"/>
      <c r="H33" s="4"/>
      <c r="I33" s="4"/>
      <c r="J33" s="4"/>
      <c r="K33" s="4"/>
      <c r="L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>
      <c r="A34" s="4"/>
      <c r="B34" s="9"/>
      <c r="C34" s="6"/>
      <c r="D34" s="6"/>
      <c r="E34" s="6"/>
      <c r="F34" s="6"/>
      <c r="G34" s="6"/>
      <c r="H34" s="4"/>
      <c r="I34" s="4"/>
      <c r="J34" s="4"/>
      <c r="K34" s="4"/>
      <c r="L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>
      <c r="A35" s="4"/>
      <c r="B35" s="9"/>
      <c r="C35" s="6"/>
      <c r="D35" s="6"/>
      <c r="E35" s="6"/>
      <c r="F35" s="6"/>
      <c r="G35" s="6"/>
      <c r="H35" s="4"/>
      <c r="I35" s="4"/>
      <c r="J35" s="4"/>
      <c r="K35" s="4"/>
      <c r="L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>
      <c r="A36" s="4"/>
      <c r="B36" s="9"/>
      <c r="C36" s="6"/>
      <c r="D36" s="6"/>
      <c r="E36" s="6"/>
      <c r="F36" s="6"/>
      <c r="G36" s="6"/>
      <c r="H36" s="4"/>
      <c r="I36" s="4"/>
      <c r="J36" s="4"/>
      <c r="K36" s="4"/>
      <c r="L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>
      <c r="A37" s="4"/>
      <c r="B37" s="9"/>
      <c r="C37" s="6"/>
      <c r="D37" s="6"/>
      <c r="E37" s="6"/>
      <c r="F37" s="6"/>
      <c r="G37" s="6"/>
      <c r="H37" s="4"/>
      <c r="I37" s="4"/>
      <c r="J37" s="4"/>
      <c r="K37" s="4"/>
      <c r="L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>
      <c r="A38" s="4"/>
      <c r="B38" s="9"/>
      <c r="C38" s="6"/>
      <c r="D38" s="6"/>
      <c r="E38" s="6"/>
      <c r="F38" s="6"/>
      <c r="G38" s="6"/>
      <c r="H38" s="4"/>
      <c r="I38" s="4"/>
      <c r="J38" s="4"/>
      <c r="K38" s="4"/>
      <c r="L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>
      <c r="A39" s="4"/>
      <c r="B39" s="9"/>
      <c r="C39" s="6"/>
      <c r="D39" s="6"/>
      <c r="E39" s="6"/>
      <c r="F39" s="6"/>
      <c r="G39" s="6"/>
      <c r="H39" s="4"/>
      <c r="I39" s="4"/>
      <c r="J39" s="4"/>
      <c r="K39" s="4"/>
      <c r="L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>
      <c r="A40" s="4"/>
      <c r="B40" s="6"/>
      <c r="C40" s="6"/>
      <c r="D40" s="6"/>
      <c r="E40" s="6"/>
      <c r="F40" s="6"/>
      <c r="G40" s="6"/>
      <c r="H40" s="4"/>
      <c r="I40" s="4"/>
      <c r="J40" s="4"/>
      <c r="K40" s="4"/>
      <c r="L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>
      <c r="A41" s="4"/>
      <c r="B41" s="6"/>
      <c r="C41" s="6"/>
      <c r="D41" s="6"/>
      <c r="E41" s="6"/>
      <c r="F41" s="6"/>
      <c r="G41" s="6"/>
      <c r="H41" s="4"/>
      <c r="I41" s="4"/>
      <c r="J41" s="4"/>
      <c r="K41" s="4"/>
      <c r="L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>
      <c r="A42" s="4"/>
      <c r="B42" s="6"/>
      <c r="C42" s="6"/>
      <c r="D42" s="6"/>
      <c r="E42" s="6"/>
      <c r="F42" s="6"/>
      <c r="G42" s="6"/>
      <c r="H42" s="4"/>
      <c r="I42" s="4"/>
      <c r="J42" s="4"/>
      <c r="K42" s="4"/>
      <c r="L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>
      <c r="A43" s="4"/>
      <c r="B43" s="6"/>
      <c r="C43" s="6"/>
      <c r="D43" s="6"/>
      <c r="E43" s="6"/>
      <c r="F43" s="6"/>
      <c r="G43" s="4"/>
      <c r="H43" s="4"/>
      <c r="I43" s="4"/>
      <c r="J43" s="4"/>
      <c r="K43" s="4"/>
      <c r="L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21" customHeight="1">
      <c r="A48" s="4"/>
      <c r="B48" s="300" t="s">
        <v>70</v>
      </c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15.75" customHeight="1">
      <c r="A49" s="4"/>
      <c r="J49" s="4"/>
      <c r="K49" s="4"/>
      <c r="L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20.25" customHeight="1">
      <c r="A50" s="4"/>
      <c r="B50" s="217" t="s">
        <v>151</v>
      </c>
      <c r="C50" s="217"/>
      <c r="D50" s="217"/>
      <c r="E50" s="217"/>
      <c r="F50" s="217"/>
      <c r="G50" s="217"/>
      <c r="H50" s="217"/>
      <c r="I50" s="217"/>
      <c r="J50" s="4"/>
      <c r="K50" s="4"/>
      <c r="L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27">
      <c r="A51" s="4"/>
      <c r="B51" s="52" t="s">
        <v>72</v>
      </c>
      <c r="C51" s="227" t="s">
        <v>73</v>
      </c>
      <c r="D51" s="227"/>
      <c r="E51" s="227"/>
      <c r="F51" s="227"/>
      <c r="G51" s="53" t="s">
        <v>74</v>
      </c>
      <c r="H51" s="52" t="s">
        <v>75</v>
      </c>
      <c r="I51" s="54" t="s">
        <v>76</v>
      </c>
      <c r="J51" s="4"/>
      <c r="K51" s="291" t="s">
        <v>149</v>
      </c>
      <c r="L51" s="292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5.75" customHeight="1">
      <c r="B52" s="55" t="s">
        <v>77</v>
      </c>
      <c r="C52" s="228" t="s">
        <v>98</v>
      </c>
      <c r="D52" s="228"/>
      <c r="E52" s="228"/>
      <c r="F52" s="228"/>
      <c r="G52" s="58">
        <v>63540</v>
      </c>
      <c r="H52" s="56" t="s">
        <v>78</v>
      </c>
      <c r="I52" s="55" t="s">
        <v>106</v>
      </c>
      <c r="K52" s="302">
        <f>SUM(G52:G54)+G56</f>
        <v>186696</v>
      </c>
      <c r="L52" s="303"/>
    </row>
    <row r="53" spans="1:34" ht="15.75" customHeight="1">
      <c r="B53" s="55" t="s">
        <v>79</v>
      </c>
      <c r="C53" s="228" t="s">
        <v>99</v>
      </c>
      <c r="D53" s="228"/>
      <c r="E53" s="228"/>
      <c r="F53" s="228"/>
      <c r="G53" s="58">
        <v>41052</v>
      </c>
      <c r="H53" s="56" t="s">
        <v>80</v>
      </c>
      <c r="I53" s="55" t="s">
        <v>106</v>
      </c>
      <c r="K53" s="304"/>
      <c r="L53" s="305"/>
    </row>
    <row r="54" spans="1:34" ht="15.75" customHeight="1">
      <c r="B54" s="55" t="s">
        <v>81</v>
      </c>
      <c r="C54" s="228" t="s">
        <v>100</v>
      </c>
      <c r="D54" s="228"/>
      <c r="E54" s="228"/>
      <c r="F54" s="228"/>
      <c r="G54" s="58">
        <v>41052</v>
      </c>
      <c r="H54" s="56" t="s">
        <v>82</v>
      </c>
      <c r="I54" s="55" t="s">
        <v>106</v>
      </c>
      <c r="K54" s="304"/>
      <c r="L54" s="305"/>
    </row>
    <row r="55" spans="1:34" ht="15.75" customHeight="1">
      <c r="B55" s="55" t="s">
        <v>83</v>
      </c>
      <c r="C55" s="228" t="s">
        <v>101</v>
      </c>
      <c r="D55" s="228"/>
      <c r="E55" s="228"/>
      <c r="F55" s="228"/>
      <c r="G55" s="58">
        <v>41052</v>
      </c>
      <c r="H55" s="57" t="s">
        <v>148</v>
      </c>
      <c r="I55" s="55" t="s">
        <v>105</v>
      </c>
      <c r="K55" s="304"/>
      <c r="L55" s="305"/>
    </row>
    <row r="56" spans="1:34">
      <c r="B56" s="55" t="s">
        <v>88</v>
      </c>
      <c r="C56" s="228" t="s">
        <v>104</v>
      </c>
      <c r="D56" s="228"/>
      <c r="E56" s="228"/>
      <c r="F56" s="228"/>
      <c r="G56" s="58">
        <v>41052</v>
      </c>
      <c r="H56" s="57" t="s">
        <v>148</v>
      </c>
      <c r="I56" s="55" t="s">
        <v>106</v>
      </c>
      <c r="K56" s="306"/>
      <c r="L56" s="307"/>
    </row>
    <row r="57" spans="1:34">
      <c r="K57" s="15"/>
    </row>
    <row r="58" spans="1:34" ht="22.5">
      <c r="B58" s="217" t="s">
        <v>150</v>
      </c>
      <c r="C58" s="217"/>
      <c r="D58" s="217"/>
      <c r="E58" s="217"/>
      <c r="F58" s="217"/>
      <c r="G58" s="217"/>
      <c r="H58" s="217"/>
      <c r="I58" s="217"/>
    </row>
    <row r="59" spans="1:34" ht="25.5">
      <c r="B59" s="47" t="s">
        <v>72</v>
      </c>
      <c r="C59" s="227" t="s">
        <v>73</v>
      </c>
      <c r="D59" s="227"/>
      <c r="E59" s="227"/>
      <c r="F59" s="227"/>
      <c r="G59" s="48" t="s">
        <v>74</v>
      </c>
      <c r="H59" s="47" t="s">
        <v>75</v>
      </c>
      <c r="I59" s="49" t="s">
        <v>76</v>
      </c>
      <c r="K59" s="291" t="s">
        <v>149</v>
      </c>
      <c r="L59" s="292"/>
    </row>
    <row r="60" spans="1:34">
      <c r="B60" s="50" t="s">
        <v>84</v>
      </c>
      <c r="C60" s="228" t="s">
        <v>102</v>
      </c>
      <c r="D60" s="228"/>
      <c r="E60" s="228"/>
      <c r="F60" s="228"/>
      <c r="G60" s="59">
        <v>30000</v>
      </c>
      <c r="H60" s="51" t="s">
        <v>85</v>
      </c>
      <c r="I60" s="50" t="s">
        <v>8</v>
      </c>
      <c r="K60" s="302">
        <f>SUM(G60:G64)</f>
        <v>324000</v>
      </c>
      <c r="L60" s="303"/>
    </row>
    <row r="61" spans="1:34">
      <c r="B61" s="50" t="s">
        <v>86</v>
      </c>
      <c r="C61" s="228" t="s">
        <v>103</v>
      </c>
      <c r="D61" s="228"/>
      <c r="E61" s="228"/>
      <c r="F61" s="228"/>
      <c r="G61" s="59">
        <v>30000</v>
      </c>
      <c r="H61" s="51" t="s">
        <v>87</v>
      </c>
      <c r="I61" s="50" t="s">
        <v>8</v>
      </c>
      <c r="K61" s="304"/>
      <c r="L61" s="305"/>
    </row>
    <row r="62" spans="1:34">
      <c r="B62" s="50" t="s">
        <v>89</v>
      </c>
      <c r="C62" s="228" t="s">
        <v>97</v>
      </c>
      <c r="D62" s="228"/>
      <c r="E62" s="228"/>
      <c r="F62" s="228"/>
      <c r="G62" s="59">
        <v>240000</v>
      </c>
      <c r="H62" s="51" t="s">
        <v>90</v>
      </c>
      <c r="I62" s="50" t="s">
        <v>8</v>
      </c>
      <c r="K62" s="304"/>
      <c r="L62" s="305"/>
    </row>
    <row r="63" spans="1:34">
      <c r="B63" s="50" t="s">
        <v>93</v>
      </c>
      <c r="C63" s="228" t="s">
        <v>94</v>
      </c>
      <c r="D63" s="228"/>
      <c r="E63" s="228"/>
      <c r="F63" s="228"/>
      <c r="G63" s="59"/>
      <c r="H63" s="51" t="s">
        <v>107</v>
      </c>
      <c r="I63" s="50" t="s">
        <v>8</v>
      </c>
      <c r="K63" s="304"/>
      <c r="L63" s="305"/>
    </row>
    <row r="64" spans="1:34">
      <c r="B64" s="50" t="s">
        <v>91</v>
      </c>
      <c r="C64" s="228" t="s">
        <v>147</v>
      </c>
      <c r="D64" s="228"/>
      <c r="E64" s="228"/>
      <c r="F64" s="228"/>
      <c r="G64" s="59">
        <v>24000</v>
      </c>
      <c r="H64" s="51" t="s">
        <v>92</v>
      </c>
      <c r="I64" s="50" t="s">
        <v>8</v>
      </c>
      <c r="K64" s="306"/>
      <c r="L64" s="307"/>
    </row>
    <row r="66" spans="2:12" ht="22.5">
      <c r="B66" s="217" t="s">
        <v>152</v>
      </c>
      <c r="C66" s="217"/>
      <c r="D66" s="217"/>
      <c r="E66" s="217"/>
      <c r="F66" s="217"/>
      <c r="G66" s="217"/>
      <c r="H66" s="217"/>
      <c r="I66" s="217"/>
    </row>
    <row r="67" spans="2:12" ht="25.5">
      <c r="B67" s="47" t="s">
        <v>72</v>
      </c>
      <c r="C67" s="227" t="s">
        <v>73</v>
      </c>
      <c r="D67" s="227"/>
      <c r="E67" s="227"/>
      <c r="F67" s="227"/>
      <c r="G67" s="48" t="s">
        <v>74</v>
      </c>
      <c r="H67" s="47" t="s">
        <v>75</v>
      </c>
      <c r="I67" s="49" t="s">
        <v>76</v>
      </c>
      <c r="K67" s="291" t="s">
        <v>149</v>
      </c>
      <c r="L67" s="292"/>
    </row>
    <row r="68" spans="2:12">
      <c r="B68" s="50" t="s">
        <v>95</v>
      </c>
      <c r="C68" s="228" t="s">
        <v>96</v>
      </c>
      <c r="D68" s="228"/>
      <c r="E68" s="228"/>
      <c r="F68" s="228"/>
      <c r="G68" s="59">
        <v>3697</v>
      </c>
      <c r="H68" s="51" t="s">
        <v>107</v>
      </c>
      <c r="I68" s="50" t="s">
        <v>142</v>
      </c>
      <c r="K68" s="302">
        <f>SUM(G68:G86)</f>
        <v>1523197</v>
      </c>
      <c r="L68" s="303"/>
    </row>
    <row r="69" spans="2:12">
      <c r="B69" s="50" t="s">
        <v>146</v>
      </c>
      <c r="C69" s="228" t="s">
        <v>108</v>
      </c>
      <c r="D69" s="228"/>
      <c r="E69" s="228"/>
      <c r="F69" s="228"/>
      <c r="G69" s="59">
        <v>24000</v>
      </c>
      <c r="H69" s="51" t="s">
        <v>144</v>
      </c>
      <c r="I69" s="50" t="s">
        <v>142</v>
      </c>
      <c r="J69" s="60"/>
      <c r="K69" s="304"/>
      <c r="L69" s="305"/>
    </row>
    <row r="70" spans="2:12">
      <c r="B70" s="308" t="s">
        <v>146</v>
      </c>
      <c r="C70" s="228" t="s">
        <v>109</v>
      </c>
      <c r="D70" s="228"/>
      <c r="E70" s="228"/>
      <c r="F70" s="228"/>
      <c r="G70" s="59">
        <v>24000</v>
      </c>
      <c r="H70" s="51" t="s">
        <v>145</v>
      </c>
      <c r="I70" s="50" t="s">
        <v>142</v>
      </c>
      <c r="K70" s="304"/>
      <c r="L70" s="305"/>
    </row>
    <row r="71" spans="2:12" ht="24.75" customHeight="1">
      <c r="B71" s="308"/>
      <c r="C71" s="228" t="s">
        <v>138</v>
      </c>
      <c r="D71" s="228"/>
      <c r="E71" s="228"/>
      <c r="F71" s="228"/>
      <c r="G71" s="59">
        <v>30000</v>
      </c>
      <c r="H71" s="51" t="s">
        <v>137</v>
      </c>
      <c r="I71" s="50" t="s">
        <v>142</v>
      </c>
      <c r="K71" s="304"/>
      <c r="L71" s="305"/>
    </row>
    <row r="72" spans="2:12">
      <c r="B72" s="50" t="s">
        <v>146</v>
      </c>
      <c r="C72" s="228" t="s">
        <v>110</v>
      </c>
      <c r="D72" s="228"/>
      <c r="E72" s="228"/>
      <c r="F72" s="228"/>
      <c r="G72" s="59">
        <v>48000</v>
      </c>
      <c r="H72" s="51" t="s">
        <v>143</v>
      </c>
      <c r="I72" s="50" t="s">
        <v>142</v>
      </c>
      <c r="K72" s="304"/>
      <c r="L72" s="305"/>
    </row>
    <row r="73" spans="2:12">
      <c r="B73" s="50"/>
      <c r="C73" s="228" t="s">
        <v>126</v>
      </c>
      <c r="D73" s="228"/>
      <c r="E73" s="228"/>
      <c r="F73" s="228"/>
      <c r="G73" s="59">
        <v>40000</v>
      </c>
      <c r="H73" s="51" t="s">
        <v>125</v>
      </c>
      <c r="I73" s="50" t="s">
        <v>142</v>
      </c>
      <c r="K73" s="304"/>
      <c r="L73" s="305"/>
    </row>
    <row r="74" spans="2:12">
      <c r="B74" s="308" t="s">
        <v>124</v>
      </c>
      <c r="C74" s="228" t="s">
        <v>117</v>
      </c>
      <c r="D74" s="228"/>
      <c r="E74" s="228"/>
      <c r="F74" s="228"/>
      <c r="G74" s="59">
        <v>140000</v>
      </c>
      <c r="H74" s="51" t="s">
        <v>111</v>
      </c>
      <c r="I74" s="50" t="s">
        <v>142</v>
      </c>
      <c r="K74" s="304"/>
      <c r="L74" s="305"/>
    </row>
    <row r="75" spans="2:12">
      <c r="B75" s="308"/>
      <c r="C75" s="228" t="s">
        <v>118</v>
      </c>
      <c r="D75" s="228"/>
      <c r="E75" s="228"/>
      <c r="F75" s="228"/>
      <c r="G75" s="59">
        <v>48000</v>
      </c>
      <c r="H75" s="51" t="s">
        <v>112</v>
      </c>
      <c r="I75" s="50" t="s">
        <v>142</v>
      </c>
      <c r="K75" s="304"/>
      <c r="L75" s="305"/>
    </row>
    <row r="76" spans="2:12">
      <c r="B76" s="308"/>
      <c r="C76" s="228" t="s">
        <v>119</v>
      </c>
      <c r="D76" s="228"/>
      <c r="E76" s="228"/>
      <c r="F76" s="228"/>
      <c r="G76" s="59">
        <v>24000</v>
      </c>
      <c r="H76" s="51" t="s">
        <v>113</v>
      </c>
      <c r="I76" s="50" t="s">
        <v>142</v>
      </c>
      <c r="K76" s="304"/>
      <c r="L76" s="305"/>
    </row>
    <row r="77" spans="2:12">
      <c r="B77" s="308"/>
      <c r="C77" s="228" t="s">
        <v>120</v>
      </c>
      <c r="D77" s="228"/>
      <c r="E77" s="228"/>
      <c r="F77" s="228"/>
      <c r="G77" s="59">
        <v>48000</v>
      </c>
      <c r="H77" s="51" t="s">
        <v>114</v>
      </c>
      <c r="I77" s="50" t="s">
        <v>142</v>
      </c>
      <c r="K77" s="304"/>
      <c r="L77" s="305"/>
    </row>
    <row r="78" spans="2:12">
      <c r="B78" s="308"/>
      <c r="C78" s="228" t="s">
        <v>121</v>
      </c>
      <c r="D78" s="228"/>
      <c r="E78" s="228"/>
      <c r="F78" s="228"/>
      <c r="G78" s="59">
        <v>24000</v>
      </c>
      <c r="H78" s="51" t="s">
        <v>115</v>
      </c>
      <c r="I78" s="50" t="s">
        <v>142</v>
      </c>
      <c r="K78" s="304"/>
      <c r="L78" s="305"/>
    </row>
    <row r="79" spans="2:12">
      <c r="B79" s="308"/>
      <c r="C79" s="228" t="s">
        <v>122</v>
      </c>
      <c r="D79" s="228"/>
      <c r="E79" s="228"/>
      <c r="F79" s="228"/>
      <c r="G79" s="59">
        <v>180000</v>
      </c>
      <c r="H79" s="51" t="s">
        <v>116</v>
      </c>
      <c r="I79" s="50" t="s">
        <v>142</v>
      </c>
      <c r="K79" s="304"/>
      <c r="L79" s="305"/>
    </row>
    <row r="80" spans="2:12">
      <c r="B80" s="308"/>
      <c r="C80" s="228" t="s">
        <v>153</v>
      </c>
      <c r="D80" s="228"/>
      <c r="E80" s="228"/>
      <c r="F80" s="228"/>
      <c r="G80" s="59">
        <v>100000</v>
      </c>
      <c r="H80" s="51" t="s">
        <v>139</v>
      </c>
      <c r="I80" s="50" t="s">
        <v>142</v>
      </c>
      <c r="K80" s="304"/>
      <c r="L80" s="305"/>
    </row>
    <row r="81" spans="1:34">
      <c r="B81" s="50" t="s">
        <v>123</v>
      </c>
      <c r="C81" s="228" t="s">
        <v>128</v>
      </c>
      <c r="D81" s="228"/>
      <c r="E81" s="228"/>
      <c r="F81" s="228"/>
      <c r="G81" s="59">
        <v>384000</v>
      </c>
      <c r="H81" s="51" t="s">
        <v>127</v>
      </c>
      <c r="I81" s="50" t="s">
        <v>142</v>
      </c>
      <c r="K81" s="304"/>
      <c r="L81" s="305"/>
    </row>
    <row r="82" spans="1:34">
      <c r="B82" s="50" t="s">
        <v>146</v>
      </c>
      <c r="C82" s="228" t="s">
        <v>129</v>
      </c>
      <c r="D82" s="228"/>
      <c r="E82" s="228"/>
      <c r="F82" s="228"/>
      <c r="G82" s="59">
        <v>187500</v>
      </c>
      <c r="H82" s="51" t="s">
        <v>130</v>
      </c>
      <c r="I82" s="50" t="s">
        <v>142</v>
      </c>
      <c r="K82" s="304"/>
      <c r="L82" s="305"/>
    </row>
    <row r="83" spans="1:34" ht="24.75" customHeight="1">
      <c r="B83" s="308" t="s">
        <v>124</v>
      </c>
      <c r="C83" s="228" t="s">
        <v>141</v>
      </c>
      <c r="D83" s="228"/>
      <c r="E83" s="228"/>
      <c r="F83" s="228"/>
      <c r="G83" s="59">
        <v>78000</v>
      </c>
      <c r="H83" s="51" t="s">
        <v>131</v>
      </c>
      <c r="I83" s="50" t="s">
        <v>142</v>
      </c>
      <c r="K83" s="304"/>
      <c r="L83" s="305"/>
    </row>
    <row r="84" spans="1:34">
      <c r="B84" s="308"/>
      <c r="C84" s="228" t="s">
        <v>135</v>
      </c>
      <c r="D84" s="228"/>
      <c r="E84" s="228"/>
      <c r="F84" s="228"/>
      <c r="G84" s="59">
        <v>20000</v>
      </c>
      <c r="H84" s="51" t="s">
        <v>132</v>
      </c>
      <c r="I84" s="50" t="s">
        <v>142</v>
      </c>
      <c r="K84" s="304"/>
      <c r="L84" s="305"/>
    </row>
    <row r="85" spans="1:34">
      <c r="B85" s="308"/>
      <c r="C85" s="228" t="s">
        <v>136</v>
      </c>
      <c r="D85" s="228"/>
      <c r="E85" s="228"/>
      <c r="F85" s="228"/>
      <c r="G85" s="59">
        <v>20000</v>
      </c>
      <c r="H85" s="51" t="s">
        <v>133</v>
      </c>
      <c r="I85" s="50" t="s">
        <v>142</v>
      </c>
      <c r="K85" s="304"/>
      <c r="L85" s="305"/>
    </row>
    <row r="86" spans="1:34">
      <c r="B86" s="308"/>
      <c r="C86" s="228" t="s">
        <v>140</v>
      </c>
      <c r="D86" s="228"/>
      <c r="E86" s="228"/>
      <c r="F86" s="228"/>
      <c r="G86" s="59">
        <v>100000</v>
      </c>
      <c r="H86" s="51" t="s">
        <v>134</v>
      </c>
      <c r="I86" s="50" t="s">
        <v>142</v>
      </c>
      <c r="K86" s="306"/>
      <c r="L86" s="307"/>
    </row>
    <row r="87" spans="1:34" s="12" customFormat="1" ht="27.75" customHeight="1">
      <c r="A87" s="10"/>
      <c r="B87" s="309" t="s">
        <v>68</v>
      </c>
      <c r="C87" s="310"/>
      <c r="D87" s="310"/>
      <c r="E87" s="310"/>
      <c r="F87" s="310"/>
      <c r="G87" s="310"/>
      <c r="H87" s="310"/>
      <c r="I87" s="310"/>
      <c r="J87" s="310"/>
      <c r="K87" s="310"/>
      <c r="L87" s="310"/>
      <c r="M87" s="63"/>
      <c r="N87" s="11"/>
      <c r="O87" s="11"/>
      <c r="P87" s="11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55.5" customHeight="1">
      <c r="A89" s="4"/>
      <c r="B89" s="41" t="s">
        <v>62</v>
      </c>
      <c r="D89" s="41" t="s">
        <v>65</v>
      </c>
      <c r="F89" s="41" t="s">
        <v>66</v>
      </c>
      <c r="J89" s="4"/>
      <c r="K89" s="311" t="s">
        <v>154</v>
      </c>
      <c r="L89" s="311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ht="43.5" customHeight="1">
      <c r="A90" s="4"/>
      <c r="B90" s="43" t="e">
        <f>Financiera!#REF!</f>
        <v>#REF!</v>
      </c>
      <c r="D90" s="43" t="e">
        <f>Financiera!#REF!</f>
        <v>#REF!</v>
      </c>
      <c r="F90" s="42" t="e">
        <f>D90/B90</f>
        <v>#REF!</v>
      </c>
      <c r="J90" s="61"/>
      <c r="K90" s="312">
        <f>Financiera!C20/Financiera!C23</f>
        <v>1.063583151718357E-2</v>
      </c>
      <c r="L90" s="313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ht="15.75" customHeight="1">
      <c r="A91" s="4"/>
      <c r="J91" s="61"/>
      <c r="K91" s="314"/>
      <c r="L91" s="315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15.75" customHeight="1">
      <c r="A92" s="4"/>
      <c r="J92" s="61"/>
      <c r="K92" s="314"/>
      <c r="L92" s="315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53.25" customHeight="1">
      <c r="A93" s="4"/>
      <c r="B93" s="41" t="s">
        <v>63</v>
      </c>
      <c r="D93" s="41" t="s">
        <v>64</v>
      </c>
      <c r="F93" s="41" t="s">
        <v>67</v>
      </c>
      <c r="J93" s="61"/>
      <c r="K93" s="314"/>
      <c r="L93" s="315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32.25">
      <c r="A94" s="4"/>
      <c r="B94" s="43" t="e">
        <f>Financiera!#REF!</f>
        <v>#REF!</v>
      </c>
      <c r="D94" s="43" t="e">
        <f>Financiera!#REF!</f>
        <v>#REF!</v>
      </c>
      <c r="F94" s="42" t="e">
        <f>D94/B94</f>
        <v>#REF!</v>
      </c>
      <c r="J94" s="61"/>
      <c r="K94" s="297"/>
      <c r="L94" s="298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20.25">
      <c r="B95" s="309"/>
      <c r="C95" s="310"/>
      <c r="D95" s="310"/>
      <c r="E95" s="310"/>
      <c r="F95" s="310"/>
      <c r="G95" s="310"/>
      <c r="H95" s="310"/>
      <c r="I95" s="310"/>
      <c r="J95" s="310"/>
      <c r="K95" s="310"/>
      <c r="L95" s="310"/>
    </row>
    <row r="113" spans="2:12" ht="20.25">
      <c r="B113" s="309"/>
      <c r="C113" s="310"/>
      <c r="D113" s="310"/>
      <c r="E113" s="310"/>
      <c r="F113" s="310"/>
      <c r="G113" s="310"/>
      <c r="H113" s="310"/>
      <c r="I113" s="310"/>
      <c r="J113" s="310"/>
      <c r="K113" s="310"/>
      <c r="L113" s="310"/>
    </row>
  </sheetData>
  <mergeCells count="59">
    <mergeCell ref="B87:L87"/>
    <mergeCell ref="K89:L89"/>
    <mergeCell ref="K90:L94"/>
    <mergeCell ref="B95:L95"/>
    <mergeCell ref="B113:L113"/>
    <mergeCell ref="B83:B86"/>
    <mergeCell ref="C83:F83"/>
    <mergeCell ref="C84:F84"/>
    <mergeCell ref="C85:F85"/>
    <mergeCell ref="C86:F86"/>
    <mergeCell ref="C78:F78"/>
    <mergeCell ref="C79:F79"/>
    <mergeCell ref="C80:F80"/>
    <mergeCell ref="C81:F81"/>
    <mergeCell ref="C82:F82"/>
    <mergeCell ref="B66:I66"/>
    <mergeCell ref="C67:F67"/>
    <mergeCell ref="K67:L67"/>
    <mergeCell ref="C68:F68"/>
    <mergeCell ref="K68:L86"/>
    <mergeCell ref="C69:F69"/>
    <mergeCell ref="B70:B71"/>
    <mergeCell ref="C70:F70"/>
    <mergeCell ref="C71:F71"/>
    <mergeCell ref="C72:F72"/>
    <mergeCell ref="C73:F73"/>
    <mergeCell ref="B74:B80"/>
    <mergeCell ref="C74:F74"/>
    <mergeCell ref="C75:F75"/>
    <mergeCell ref="C76:F76"/>
    <mergeCell ref="C77:F77"/>
    <mergeCell ref="B58:I58"/>
    <mergeCell ref="C59:F59"/>
    <mergeCell ref="K59:L59"/>
    <mergeCell ref="C60:F60"/>
    <mergeCell ref="K60:L64"/>
    <mergeCell ref="C61:F61"/>
    <mergeCell ref="C62:F62"/>
    <mergeCell ref="C63:F63"/>
    <mergeCell ref="C64:F64"/>
    <mergeCell ref="C52:F52"/>
    <mergeCell ref="K52:L56"/>
    <mergeCell ref="C53:F53"/>
    <mergeCell ref="C54:F54"/>
    <mergeCell ref="C55:F55"/>
    <mergeCell ref="C56:F56"/>
    <mergeCell ref="C51:F51"/>
    <mergeCell ref="K51:L51"/>
    <mergeCell ref="B5:L5"/>
    <mergeCell ref="B7:L7"/>
    <mergeCell ref="C8:H8"/>
    <mergeCell ref="K8:L8"/>
    <mergeCell ref="C9:H9"/>
    <mergeCell ref="K9:L9"/>
    <mergeCell ref="C10:H10"/>
    <mergeCell ref="K11:L11"/>
    <mergeCell ref="K12:L12"/>
    <mergeCell ref="B48:L48"/>
    <mergeCell ref="B50:I50"/>
  </mergeCells>
  <printOptions horizontalCentered="1"/>
  <pageMargins left="0.11811023622047245" right="0.11811023622047245" top="0.11811023622047245" bottom="0.11811023622047245" header="0" footer="0"/>
  <pageSetup scale="55" fitToHeight="0" orientation="landscape" horizontalDpi="4294967292" verticalDpi="4294967292" r:id="rId1"/>
  <rowBreaks count="2" manualBreakCount="2">
    <brk id="47" min="1" max="11" man="1"/>
    <brk id="94" min="1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Dashboard Ejecutivo</vt:lpstr>
      <vt:lpstr>Reporte de avance</vt:lpstr>
      <vt:lpstr>Adquisiciones</vt:lpstr>
      <vt:lpstr>Financiera</vt:lpstr>
      <vt:lpstr>Tecnica</vt:lpstr>
      <vt:lpstr>TDActividades</vt:lpstr>
      <vt:lpstr>Hoja1</vt:lpstr>
      <vt:lpstr>Dashboard Ejecutivo (2)</vt:lpstr>
      <vt:lpstr>'Dashboard Ejecutivo'!Área_de_impresión</vt:lpstr>
      <vt:lpstr>'Dashboard Ejecutivo (2)'!Área_de_impresión</vt:lpstr>
      <vt:lpstr>'Reporte de avance'!Área_de_impresión</vt:lpstr>
      <vt:lpstr>'Reporte de avance'!Títulos_a_imprimir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Gennys Azael Lorenzo</cp:lastModifiedBy>
  <cp:lastPrinted>2024-04-05T13:02:37Z</cp:lastPrinted>
  <dcterms:created xsi:type="dcterms:W3CDTF">2015-07-29T21:33:10Z</dcterms:created>
  <dcterms:modified xsi:type="dcterms:W3CDTF">2024-04-05T13:02:43Z</dcterms:modified>
</cp:coreProperties>
</file>